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39525\Desktop\"/>
    </mc:Choice>
  </mc:AlternateContent>
  <bookViews>
    <workbookView xWindow="-105" yWindow="-105" windowWidth="23250" windowHeight="14010" firstSheet="2" activeTab="2"/>
  </bookViews>
  <sheets>
    <sheet name="Foglio1" sheetId="35" state="hidden" r:id="rId1"/>
    <sheet name="M53_A_P " sheetId="2" state="hidden" r:id="rId2"/>
    <sheet name="M53Integrato" sheetId="37" r:id="rId3"/>
    <sheet name="PeakHourGraph" sheetId="39" state="hidden" r:id="rId4"/>
    <sheet name="AnalisiPeak" sheetId="44" state="hidden" r:id="rId5"/>
    <sheet name="PeakIntervalGraph" sheetId="42" state="hidden" r:id="rId6"/>
    <sheet name="Foglio2" sheetId="36" state="hidden" r:id="rId7"/>
    <sheet name="SorgPivot_ORD" sheetId="31" state="hidden" r:id="rId8"/>
    <sheet name="Grafici_ORD" sheetId="34" state="hidden" r:id="rId9"/>
    <sheet name="Dati" sheetId="6" state="hidden" r:id="rId10"/>
    <sheet name="DatiMAD" sheetId="45" state="hidden" r:id="rId11"/>
  </sheets>
  <definedNames>
    <definedName name="_xlnm._FilterDatabase" localSheetId="1" hidden="1">'M53_A_P '!$A$2:$AH$65</definedName>
    <definedName name="_xlnm._FilterDatabase" localSheetId="2" hidden="1">M53Integrato!$A$2:$X$54</definedName>
    <definedName name="_xlnm._FilterDatabase" localSheetId="7" hidden="1">SorgPivot_ORD!$A$1:$DE$1</definedName>
    <definedName name="_xlnm.Print_Area" localSheetId="1">'M53_A_P '!$A$1:$AA$64</definedName>
    <definedName name="_xlnm.Print_Area" localSheetId="2">M53Integrato!$A$1:$T$57</definedName>
  </definedNames>
  <calcPr calcId="152511" calcMode="manual"/>
  <pivotCaches>
    <pivotCache cacheId="0" r:id="rId12"/>
    <pivotCache cacheId="1" r:id="rId13"/>
    <pivotCache cacheId="2" r:id="rId14"/>
    <pivotCache cacheId="3" r:id="rId1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37" l="1"/>
  <c r="F56" i="37"/>
  <c r="Q56" i="37"/>
  <c r="F57" i="37"/>
  <c r="Q57" i="37"/>
  <c r="F55" i="37"/>
  <c r="Q55" i="37"/>
  <c r="F11" i="37"/>
  <c r="F10" i="37"/>
  <c r="Q14" i="37"/>
  <c r="R49" i="37" l="1"/>
  <c r="R47" i="37"/>
  <c r="R45" i="37"/>
  <c r="R43" i="37"/>
  <c r="R41" i="37"/>
  <c r="R39" i="37"/>
  <c r="R37" i="37"/>
  <c r="R36" i="37"/>
  <c r="R35" i="37"/>
  <c r="R33" i="37"/>
  <c r="R32" i="37"/>
  <c r="R30" i="37"/>
  <c r="R29" i="37"/>
  <c r="R28" i="37"/>
  <c r="R26" i="37"/>
  <c r="R25" i="37"/>
  <c r="R24" i="37"/>
  <c r="R23" i="37"/>
  <c r="R22" i="37"/>
  <c r="R20" i="37"/>
  <c r="R19" i="37"/>
  <c r="R18" i="37"/>
  <c r="R17" i="37"/>
  <c r="R16" i="37"/>
  <c r="R15" i="37"/>
  <c r="R13" i="37"/>
  <c r="R12" i="37"/>
  <c r="R10" i="37"/>
  <c r="Q54" i="37"/>
  <c r="Q53" i="37"/>
  <c r="Q52" i="37"/>
  <c r="Q51" i="37"/>
  <c r="Q50" i="37"/>
  <c r="Q48" i="37"/>
  <c r="Q46" i="37"/>
  <c r="Q44" i="37"/>
  <c r="Q42" i="37"/>
  <c r="Q40" i="37"/>
  <c r="Q38" i="37"/>
  <c r="Q34" i="37"/>
  <c r="Q31" i="37"/>
  <c r="Q27" i="37"/>
  <c r="Q21" i="37"/>
  <c r="Q9" i="37"/>
  <c r="Q8" i="37"/>
  <c r="Q7" i="37"/>
  <c r="Q6" i="37"/>
  <c r="Q5" i="37"/>
  <c r="Q4" i="37"/>
  <c r="Q3" i="37"/>
  <c r="F25" i="37" l="1"/>
  <c r="F53" i="37"/>
  <c r="F44" i="37"/>
  <c r="F37" i="37"/>
  <c r="F32" i="37"/>
  <c r="F23" i="37"/>
  <c r="F20" i="37"/>
  <c r="F19" i="37"/>
  <c r="F17" i="37"/>
  <c r="F9" i="37"/>
  <c r="F8" i="37"/>
  <c r="F7" i="37"/>
  <c r="F33" i="37"/>
  <c r="F51" i="37"/>
  <c r="F24" i="37"/>
  <c r="F16" i="37"/>
  <c r="F3" i="37"/>
  <c r="F13" i="37" l="1"/>
  <c r="F4" i="37"/>
  <c r="I164" i="44" l="1"/>
  <c r="I165" i="44"/>
  <c r="I166" i="44"/>
  <c r="I167" i="44"/>
  <c r="I168" i="44"/>
  <c r="I169" i="44"/>
  <c r="G146" i="44"/>
  <c r="G147" i="44"/>
  <c r="G148" i="44"/>
  <c r="G149" i="44"/>
  <c r="G150" i="44"/>
  <c r="G151" i="44"/>
  <c r="G152" i="44"/>
  <c r="G153" i="44"/>
  <c r="G154" i="44"/>
  <c r="G155" i="44"/>
  <c r="G156" i="44"/>
  <c r="G157" i="44"/>
  <c r="G158" i="44"/>
  <c r="G159" i="44"/>
  <c r="G160" i="44"/>
  <c r="G161" i="44"/>
  <c r="G162" i="44"/>
  <c r="G163" i="44"/>
  <c r="G164" i="44"/>
  <c r="G165" i="44"/>
  <c r="G166" i="44"/>
  <c r="G167" i="44"/>
  <c r="G168" i="44"/>
  <c r="G169" i="44"/>
  <c r="G122" i="44"/>
  <c r="G123" i="44"/>
  <c r="G124" i="44"/>
  <c r="G125" i="44"/>
  <c r="G126" i="44"/>
  <c r="G127" i="44"/>
  <c r="G128" i="44"/>
  <c r="G129" i="44"/>
  <c r="G130" i="44"/>
  <c r="G131" i="44"/>
  <c r="G132" i="44"/>
  <c r="G133" i="44"/>
  <c r="G134" i="44"/>
  <c r="G135" i="44"/>
  <c r="G136" i="44"/>
  <c r="G137" i="44"/>
  <c r="G138" i="44"/>
  <c r="G139" i="44"/>
  <c r="G140" i="44"/>
  <c r="G141" i="44"/>
  <c r="G142" i="44"/>
  <c r="G143" i="44"/>
  <c r="G144" i="44"/>
  <c r="G145" i="44"/>
  <c r="G98" i="44"/>
  <c r="G99" i="44"/>
  <c r="G100" i="44"/>
  <c r="G101" i="44"/>
  <c r="G102" i="44"/>
  <c r="G103" i="44"/>
  <c r="G104" i="44"/>
  <c r="G105" i="44"/>
  <c r="G106" i="44"/>
  <c r="G107" i="44"/>
  <c r="G108" i="44"/>
  <c r="G109" i="44"/>
  <c r="G110" i="44"/>
  <c r="G111" i="44"/>
  <c r="G112" i="44"/>
  <c r="G113" i="44"/>
  <c r="G114" i="44"/>
  <c r="G115" i="44"/>
  <c r="G116" i="44"/>
  <c r="G117" i="44"/>
  <c r="G118" i="44"/>
  <c r="G119" i="44"/>
  <c r="G120" i="44"/>
  <c r="G121" i="44"/>
  <c r="G74" i="44"/>
  <c r="G75" i="44"/>
  <c r="G76" i="44"/>
  <c r="G77" i="44"/>
  <c r="G78" i="44"/>
  <c r="G79" i="44"/>
  <c r="G80" i="44"/>
  <c r="G81" i="44"/>
  <c r="G82" i="44"/>
  <c r="G83" i="44"/>
  <c r="G84" i="44"/>
  <c r="G85" i="44"/>
  <c r="G86" i="44"/>
  <c r="G87" i="44"/>
  <c r="G88" i="44"/>
  <c r="G89" i="44"/>
  <c r="G90" i="44"/>
  <c r="G91" i="44"/>
  <c r="G92" i="44"/>
  <c r="G93" i="44"/>
  <c r="G94" i="44"/>
  <c r="G95" i="44"/>
  <c r="G96" i="44"/>
  <c r="G97" i="44"/>
  <c r="G50" i="44"/>
  <c r="G51" i="44"/>
  <c r="G52" i="44"/>
  <c r="G53" i="44"/>
  <c r="G54" i="44"/>
  <c r="G55" i="44"/>
  <c r="G56" i="44"/>
  <c r="G57" i="44"/>
  <c r="G58" i="44"/>
  <c r="G59" i="44"/>
  <c r="G60" i="44"/>
  <c r="G61" i="44"/>
  <c r="G62" i="44"/>
  <c r="G63" i="44"/>
  <c r="G64" i="44"/>
  <c r="G65" i="44"/>
  <c r="G66" i="44"/>
  <c r="G67" i="44"/>
  <c r="G68" i="44"/>
  <c r="G69" i="44"/>
  <c r="G70" i="44"/>
  <c r="G71" i="44"/>
  <c r="G72" i="44"/>
  <c r="G73" i="44"/>
  <c r="G26" i="44"/>
  <c r="G27" i="44"/>
  <c r="G28" i="44"/>
  <c r="G29" i="44"/>
  <c r="G30" i="44"/>
  <c r="G31" i="44"/>
  <c r="G32" i="44"/>
  <c r="G33" i="44"/>
  <c r="G34" i="44"/>
  <c r="G35" i="44"/>
  <c r="G36" i="44"/>
  <c r="G37" i="44"/>
  <c r="G38" i="44"/>
  <c r="G39" i="44"/>
  <c r="G40" i="44"/>
  <c r="G41" i="44"/>
  <c r="G42" i="44"/>
  <c r="G43" i="44"/>
  <c r="G44" i="44"/>
  <c r="G45" i="44"/>
  <c r="G46" i="44"/>
  <c r="G47" i="44"/>
  <c r="G48" i="44"/>
  <c r="G49" i="44"/>
  <c r="G3" i="44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17" i="44"/>
  <c r="G18" i="44"/>
  <c r="G19" i="44"/>
  <c r="G20" i="44"/>
  <c r="G21" i="44"/>
  <c r="G22" i="44"/>
  <c r="G23" i="44"/>
  <c r="G24" i="44"/>
  <c r="G25" i="44"/>
  <c r="G2" i="44"/>
  <c r="F3" i="44" l="1"/>
  <c r="F4" i="44"/>
  <c r="F5" i="44"/>
  <c r="H5" i="44" s="1"/>
  <c r="I5" i="44" s="1"/>
  <c r="F6" i="44"/>
  <c r="H6" i="44" s="1"/>
  <c r="I6" i="44" s="1"/>
  <c r="F7" i="44"/>
  <c r="F8" i="44"/>
  <c r="F9" i="44"/>
  <c r="H9" i="44" s="1"/>
  <c r="I9" i="44" s="1"/>
  <c r="F10" i="44"/>
  <c r="H10" i="44" s="1"/>
  <c r="I10" i="44" s="1"/>
  <c r="F11" i="44"/>
  <c r="F12" i="44"/>
  <c r="H12" i="44" s="1"/>
  <c r="I12" i="44" s="1"/>
  <c r="F13" i="44"/>
  <c r="H13" i="44" s="1"/>
  <c r="I13" i="44" s="1"/>
  <c r="F14" i="44"/>
  <c r="H14" i="44" s="1"/>
  <c r="I14" i="44" s="1"/>
  <c r="F15" i="44"/>
  <c r="F16" i="44"/>
  <c r="H16" i="44" s="1"/>
  <c r="I16" i="44" s="1"/>
  <c r="F17" i="44"/>
  <c r="H17" i="44" s="1"/>
  <c r="I17" i="44" s="1"/>
  <c r="F18" i="44"/>
  <c r="H18" i="44" s="1"/>
  <c r="I18" i="44" s="1"/>
  <c r="F19" i="44"/>
  <c r="H19" i="44" s="1"/>
  <c r="I19" i="44" s="1"/>
  <c r="F20" i="44"/>
  <c r="H20" i="44" s="1"/>
  <c r="I20" i="44" s="1"/>
  <c r="F21" i="44"/>
  <c r="H21" i="44" s="1"/>
  <c r="I21" i="44" s="1"/>
  <c r="F22" i="44"/>
  <c r="H22" i="44" s="1"/>
  <c r="I22" i="44" s="1"/>
  <c r="F23" i="44"/>
  <c r="H23" i="44" s="1"/>
  <c r="I23" i="44" s="1"/>
  <c r="F24" i="44"/>
  <c r="H24" i="44" s="1"/>
  <c r="I24" i="44" s="1"/>
  <c r="F25" i="44"/>
  <c r="H25" i="44" s="1"/>
  <c r="I25" i="44" s="1"/>
  <c r="F26" i="44"/>
  <c r="H26" i="44" s="1"/>
  <c r="I26" i="44" s="1"/>
  <c r="F27" i="44"/>
  <c r="H27" i="44" s="1"/>
  <c r="I27" i="44" s="1"/>
  <c r="F28" i="44"/>
  <c r="H28" i="44" s="1"/>
  <c r="I28" i="44" s="1"/>
  <c r="F29" i="44"/>
  <c r="H29" i="44" s="1"/>
  <c r="I29" i="44" s="1"/>
  <c r="F30" i="44"/>
  <c r="H30" i="44" s="1"/>
  <c r="I30" i="44" s="1"/>
  <c r="F31" i="44"/>
  <c r="H31" i="44" s="1"/>
  <c r="I31" i="44" s="1"/>
  <c r="F32" i="44"/>
  <c r="H32" i="44" s="1"/>
  <c r="I32" i="44" s="1"/>
  <c r="F33" i="44"/>
  <c r="H33" i="44" s="1"/>
  <c r="I33" i="44" s="1"/>
  <c r="F34" i="44"/>
  <c r="H34" i="44" s="1"/>
  <c r="I34" i="44" s="1"/>
  <c r="F35" i="44"/>
  <c r="H35" i="44" s="1"/>
  <c r="I35" i="44" s="1"/>
  <c r="F36" i="44"/>
  <c r="H36" i="44" s="1"/>
  <c r="I36" i="44" s="1"/>
  <c r="F37" i="44"/>
  <c r="H37" i="44" s="1"/>
  <c r="I37" i="44" s="1"/>
  <c r="F38" i="44"/>
  <c r="H38" i="44" s="1"/>
  <c r="I38" i="44" s="1"/>
  <c r="F39" i="44"/>
  <c r="H39" i="44" s="1"/>
  <c r="I39" i="44" s="1"/>
  <c r="F40" i="44"/>
  <c r="H40" i="44" s="1"/>
  <c r="I40" i="44" s="1"/>
  <c r="F41" i="44"/>
  <c r="H41" i="44" s="1"/>
  <c r="I41" i="44" s="1"/>
  <c r="F42" i="44"/>
  <c r="H42" i="44" s="1"/>
  <c r="I42" i="44" s="1"/>
  <c r="F43" i="44"/>
  <c r="H43" i="44" s="1"/>
  <c r="I43" i="44" s="1"/>
  <c r="F44" i="44"/>
  <c r="H44" i="44" s="1"/>
  <c r="I44" i="44" s="1"/>
  <c r="F45" i="44"/>
  <c r="H45" i="44" s="1"/>
  <c r="I45" i="44" s="1"/>
  <c r="F46" i="44"/>
  <c r="H46" i="44" s="1"/>
  <c r="I46" i="44" s="1"/>
  <c r="F47" i="44"/>
  <c r="H47" i="44" s="1"/>
  <c r="I47" i="44" s="1"/>
  <c r="F48" i="44"/>
  <c r="H48" i="44" s="1"/>
  <c r="I48" i="44" s="1"/>
  <c r="F49" i="44"/>
  <c r="H49" i="44" s="1"/>
  <c r="I49" i="44" s="1"/>
  <c r="F50" i="44"/>
  <c r="H50" i="44" s="1"/>
  <c r="I50" i="44" s="1"/>
  <c r="F51" i="44"/>
  <c r="H51" i="44" s="1"/>
  <c r="I51" i="44" s="1"/>
  <c r="F52" i="44"/>
  <c r="H52" i="44" s="1"/>
  <c r="I52" i="44" s="1"/>
  <c r="F53" i="44"/>
  <c r="H53" i="44" s="1"/>
  <c r="I53" i="44" s="1"/>
  <c r="F54" i="44"/>
  <c r="H54" i="44" s="1"/>
  <c r="I54" i="44" s="1"/>
  <c r="F55" i="44"/>
  <c r="F56" i="44"/>
  <c r="H56" i="44" s="1"/>
  <c r="I56" i="44" s="1"/>
  <c r="F57" i="44"/>
  <c r="H57" i="44" s="1"/>
  <c r="I57" i="44" s="1"/>
  <c r="F58" i="44"/>
  <c r="H58" i="44" s="1"/>
  <c r="I58" i="44" s="1"/>
  <c r="F59" i="44"/>
  <c r="H59" i="44" s="1"/>
  <c r="I59" i="44" s="1"/>
  <c r="F60" i="44"/>
  <c r="H60" i="44" s="1"/>
  <c r="I60" i="44" s="1"/>
  <c r="F61" i="44"/>
  <c r="H61" i="44" s="1"/>
  <c r="I61" i="44" s="1"/>
  <c r="F62" i="44"/>
  <c r="H62" i="44" s="1"/>
  <c r="I62" i="44" s="1"/>
  <c r="F63" i="44"/>
  <c r="H63" i="44" s="1"/>
  <c r="I63" i="44" s="1"/>
  <c r="F64" i="44"/>
  <c r="H64" i="44" s="1"/>
  <c r="I64" i="44" s="1"/>
  <c r="F65" i="44"/>
  <c r="H65" i="44" s="1"/>
  <c r="I65" i="44" s="1"/>
  <c r="F66" i="44"/>
  <c r="H66" i="44" s="1"/>
  <c r="I66" i="44" s="1"/>
  <c r="F67" i="44"/>
  <c r="H67" i="44" s="1"/>
  <c r="I67" i="44" s="1"/>
  <c r="F68" i="44"/>
  <c r="H68" i="44" s="1"/>
  <c r="I68" i="44" s="1"/>
  <c r="F69" i="44"/>
  <c r="H69" i="44" s="1"/>
  <c r="I69" i="44" s="1"/>
  <c r="F70" i="44"/>
  <c r="H70" i="44" s="1"/>
  <c r="I70" i="44" s="1"/>
  <c r="F71" i="44"/>
  <c r="H71" i="44" s="1"/>
  <c r="I71" i="44" s="1"/>
  <c r="F72" i="44"/>
  <c r="H72" i="44" s="1"/>
  <c r="I72" i="44" s="1"/>
  <c r="F73" i="44"/>
  <c r="H73" i="44" s="1"/>
  <c r="I73" i="44" s="1"/>
  <c r="F74" i="44"/>
  <c r="H74" i="44" s="1"/>
  <c r="I74" i="44" s="1"/>
  <c r="F75" i="44"/>
  <c r="H75" i="44" s="1"/>
  <c r="I75" i="44" s="1"/>
  <c r="F76" i="44"/>
  <c r="H76" i="44" s="1"/>
  <c r="I76" i="44" s="1"/>
  <c r="F77" i="44"/>
  <c r="H77" i="44" s="1"/>
  <c r="I77" i="44" s="1"/>
  <c r="F78" i="44"/>
  <c r="H78" i="44" s="1"/>
  <c r="I78" i="44" s="1"/>
  <c r="F79" i="44"/>
  <c r="H79" i="44" s="1"/>
  <c r="I79" i="44" s="1"/>
  <c r="F80" i="44"/>
  <c r="H80" i="44" s="1"/>
  <c r="I80" i="44" s="1"/>
  <c r="F81" i="44"/>
  <c r="H81" i="44" s="1"/>
  <c r="I81" i="44" s="1"/>
  <c r="F82" i="44"/>
  <c r="H82" i="44" s="1"/>
  <c r="I82" i="44" s="1"/>
  <c r="F83" i="44"/>
  <c r="H83" i="44" s="1"/>
  <c r="I83" i="44" s="1"/>
  <c r="F84" i="44"/>
  <c r="H84" i="44" s="1"/>
  <c r="I84" i="44" s="1"/>
  <c r="F85" i="44"/>
  <c r="H85" i="44" s="1"/>
  <c r="I85" i="44" s="1"/>
  <c r="F86" i="44"/>
  <c r="H86" i="44" s="1"/>
  <c r="I86" i="44" s="1"/>
  <c r="F87" i="44"/>
  <c r="H87" i="44" s="1"/>
  <c r="I87" i="44" s="1"/>
  <c r="F88" i="44"/>
  <c r="H88" i="44" s="1"/>
  <c r="I88" i="44" s="1"/>
  <c r="F89" i="44"/>
  <c r="H89" i="44" s="1"/>
  <c r="I89" i="44" s="1"/>
  <c r="F90" i="44"/>
  <c r="H90" i="44" s="1"/>
  <c r="I90" i="44" s="1"/>
  <c r="F91" i="44"/>
  <c r="F92" i="44"/>
  <c r="H92" i="44" s="1"/>
  <c r="I92" i="44" s="1"/>
  <c r="F93" i="44"/>
  <c r="H93" i="44" s="1"/>
  <c r="I93" i="44" s="1"/>
  <c r="F94" i="44"/>
  <c r="H94" i="44" s="1"/>
  <c r="I94" i="44" s="1"/>
  <c r="F95" i="44"/>
  <c r="H95" i="44" s="1"/>
  <c r="I95" i="44" s="1"/>
  <c r="F96" i="44"/>
  <c r="H96" i="44" s="1"/>
  <c r="I96" i="44" s="1"/>
  <c r="F97" i="44"/>
  <c r="H97" i="44" s="1"/>
  <c r="I97" i="44" s="1"/>
  <c r="F98" i="44"/>
  <c r="H98" i="44" s="1"/>
  <c r="I98" i="44" s="1"/>
  <c r="F99" i="44"/>
  <c r="H99" i="44" s="1"/>
  <c r="I99" i="44" s="1"/>
  <c r="F100" i="44"/>
  <c r="H100" i="44" s="1"/>
  <c r="I100" i="44" s="1"/>
  <c r="F101" i="44"/>
  <c r="H101" i="44" s="1"/>
  <c r="I101" i="44" s="1"/>
  <c r="F102" i="44"/>
  <c r="H102" i="44" s="1"/>
  <c r="I102" i="44" s="1"/>
  <c r="F103" i="44"/>
  <c r="H103" i="44" s="1"/>
  <c r="I103" i="44" s="1"/>
  <c r="F104" i="44"/>
  <c r="H104" i="44" s="1"/>
  <c r="I104" i="44" s="1"/>
  <c r="F105" i="44"/>
  <c r="H105" i="44" s="1"/>
  <c r="I105" i="44" s="1"/>
  <c r="F106" i="44"/>
  <c r="H106" i="44" s="1"/>
  <c r="I106" i="44" s="1"/>
  <c r="F107" i="44"/>
  <c r="H107" i="44" s="1"/>
  <c r="I107" i="44" s="1"/>
  <c r="F108" i="44"/>
  <c r="H108" i="44" s="1"/>
  <c r="I108" i="44" s="1"/>
  <c r="F109" i="44"/>
  <c r="H109" i="44" s="1"/>
  <c r="I109" i="44" s="1"/>
  <c r="F110" i="44"/>
  <c r="H110" i="44" s="1"/>
  <c r="I110" i="44" s="1"/>
  <c r="F111" i="44"/>
  <c r="H111" i="44" s="1"/>
  <c r="I111" i="44" s="1"/>
  <c r="F112" i="44"/>
  <c r="H112" i="44" s="1"/>
  <c r="I112" i="44" s="1"/>
  <c r="F113" i="44"/>
  <c r="H113" i="44" s="1"/>
  <c r="I113" i="44" s="1"/>
  <c r="F114" i="44"/>
  <c r="H114" i="44" s="1"/>
  <c r="I114" i="44" s="1"/>
  <c r="F115" i="44"/>
  <c r="H115" i="44" s="1"/>
  <c r="I115" i="44" s="1"/>
  <c r="F116" i="44"/>
  <c r="H116" i="44" s="1"/>
  <c r="I116" i="44" s="1"/>
  <c r="F117" i="44"/>
  <c r="H117" i="44" s="1"/>
  <c r="I117" i="44" s="1"/>
  <c r="F118" i="44"/>
  <c r="H118" i="44" s="1"/>
  <c r="I118" i="44" s="1"/>
  <c r="F119" i="44"/>
  <c r="H119" i="44" s="1"/>
  <c r="I119" i="44" s="1"/>
  <c r="F120" i="44"/>
  <c r="H120" i="44" s="1"/>
  <c r="I120" i="44" s="1"/>
  <c r="F121" i="44"/>
  <c r="H121" i="44" s="1"/>
  <c r="I121" i="44" s="1"/>
  <c r="F122" i="44"/>
  <c r="H122" i="44" s="1"/>
  <c r="I122" i="44" s="1"/>
  <c r="F123" i="44"/>
  <c r="H123" i="44" s="1"/>
  <c r="I123" i="44" s="1"/>
  <c r="F124" i="44"/>
  <c r="H124" i="44" s="1"/>
  <c r="I124" i="44" s="1"/>
  <c r="F125" i="44"/>
  <c r="H125" i="44" s="1"/>
  <c r="I125" i="44" s="1"/>
  <c r="F126" i="44"/>
  <c r="H126" i="44" s="1"/>
  <c r="I126" i="44" s="1"/>
  <c r="F127" i="44"/>
  <c r="H127" i="44" s="1"/>
  <c r="I127" i="44" s="1"/>
  <c r="F128" i="44"/>
  <c r="H128" i="44" s="1"/>
  <c r="I128" i="44" s="1"/>
  <c r="F129" i="44"/>
  <c r="H129" i="44" s="1"/>
  <c r="I129" i="44" s="1"/>
  <c r="F130" i="44"/>
  <c r="H130" i="44" s="1"/>
  <c r="I130" i="44" s="1"/>
  <c r="F131" i="44"/>
  <c r="H131" i="44" s="1"/>
  <c r="I131" i="44" s="1"/>
  <c r="F132" i="44"/>
  <c r="H132" i="44" s="1"/>
  <c r="I132" i="44" s="1"/>
  <c r="F133" i="44"/>
  <c r="H133" i="44" s="1"/>
  <c r="I133" i="44" s="1"/>
  <c r="F134" i="44"/>
  <c r="H134" i="44" s="1"/>
  <c r="I134" i="44" s="1"/>
  <c r="F135" i="44"/>
  <c r="H135" i="44" s="1"/>
  <c r="I135" i="44" s="1"/>
  <c r="F136" i="44"/>
  <c r="H136" i="44" s="1"/>
  <c r="I136" i="44" s="1"/>
  <c r="F137" i="44"/>
  <c r="H137" i="44" s="1"/>
  <c r="I137" i="44" s="1"/>
  <c r="F138" i="44"/>
  <c r="H138" i="44" s="1"/>
  <c r="I138" i="44" s="1"/>
  <c r="F139" i="44"/>
  <c r="H139" i="44" s="1"/>
  <c r="I139" i="44" s="1"/>
  <c r="F140" i="44"/>
  <c r="H140" i="44" s="1"/>
  <c r="I140" i="44" s="1"/>
  <c r="F141" i="44"/>
  <c r="H141" i="44" s="1"/>
  <c r="I141" i="44" s="1"/>
  <c r="F142" i="44"/>
  <c r="H142" i="44" s="1"/>
  <c r="I142" i="44" s="1"/>
  <c r="F143" i="44"/>
  <c r="H143" i="44" s="1"/>
  <c r="I143" i="44" s="1"/>
  <c r="F144" i="44"/>
  <c r="H144" i="44" s="1"/>
  <c r="I144" i="44" s="1"/>
  <c r="F145" i="44"/>
  <c r="H145" i="44" s="1"/>
  <c r="I145" i="44" s="1"/>
  <c r="F146" i="44"/>
  <c r="H146" i="44" s="1"/>
  <c r="I146" i="44" s="1"/>
  <c r="F147" i="44"/>
  <c r="H147" i="44" s="1"/>
  <c r="I147" i="44" s="1"/>
  <c r="F148" i="44"/>
  <c r="H148" i="44" s="1"/>
  <c r="I148" i="44" s="1"/>
  <c r="F149" i="44"/>
  <c r="H149" i="44" s="1"/>
  <c r="I149" i="44" s="1"/>
  <c r="F150" i="44"/>
  <c r="H150" i="44" s="1"/>
  <c r="I150" i="44" s="1"/>
  <c r="F151" i="44"/>
  <c r="H151" i="44" s="1"/>
  <c r="I151" i="44" s="1"/>
  <c r="F152" i="44"/>
  <c r="H152" i="44" s="1"/>
  <c r="I152" i="44" s="1"/>
  <c r="F153" i="44"/>
  <c r="H153" i="44" s="1"/>
  <c r="I153" i="44" s="1"/>
  <c r="F154" i="44"/>
  <c r="H154" i="44" s="1"/>
  <c r="I154" i="44" s="1"/>
  <c r="F155" i="44"/>
  <c r="H155" i="44" s="1"/>
  <c r="I155" i="44" s="1"/>
  <c r="F156" i="44"/>
  <c r="H156" i="44" s="1"/>
  <c r="I156" i="44" s="1"/>
  <c r="F157" i="44"/>
  <c r="H157" i="44" s="1"/>
  <c r="I157" i="44" s="1"/>
  <c r="F158" i="44"/>
  <c r="H158" i="44" s="1"/>
  <c r="I158" i="44" s="1"/>
  <c r="F159" i="44"/>
  <c r="H159" i="44" s="1"/>
  <c r="I159" i="44" s="1"/>
  <c r="F160" i="44"/>
  <c r="H160" i="44" s="1"/>
  <c r="I160" i="44" s="1"/>
  <c r="F161" i="44"/>
  <c r="H161" i="44" s="1"/>
  <c r="I161" i="44" s="1"/>
  <c r="F162" i="44"/>
  <c r="H162" i="44" s="1"/>
  <c r="I162" i="44" s="1"/>
  <c r="F163" i="44"/>
  <c r="H163" i="44" s="1"/>
  <c r="I163" i="44" s="1"/>
  <c r="F164" i="44"/>
  <c r="F165" i="44"/>
  <c r="F166" i="44"/>
  <c r="F167" i="44"/>
  <c r="F168" i="44"/>
  <c r="F169" i="44"/>
  <c r="F2" i="44"/>
  <c r="H2" i="44" s="1"/>
  <c r="I2" i="44" s="1"/>
  <c r="H3" i="44"/>
  <c r="I3" i="44" s="1"/>
  <c r="H4" i="44"/>
  <c r="I4" i="44" s="1"/>
  <c r="H15" i="44"/>
  <c r="I15" i="44" s="1"/>
  <c r="C170" i="44"/>
  <c r="D170" i="44"/>
  <c r="H55" i="44"/>
  <c r="I55" i="44" s="1"/>
  <c r="H91" i="44"/>
  <c r="I91" i="44" s="1"/>
  <c r="H7" i="44"/>
  <c r="I7" i="44" s="1"/>
  <c r="H8" i="44"/>
  <c r="I8" i="44" s="1"/>
  <c r="H11" i="44"/>
  <c r="I11" i="44" s="1"/>
  <c r="F6" i="37" l="1"/>
  <c r="F12" i="37"/>
  <c r="F15" i="37"/>
  <c r="F5" i="37"/>
  <c r="F18" i="37"/>
  <c r="F21" i="37"/>
  <c r="F35" i="37"/>
  <c r="F22" i="37"/>
  <c r="F30" i="37"/>
  <c r="F26" i="37"/>
  <c r="F27" i="37"/>
  <c r="F28" i="37"/>
  <c r="F29" i="37"/>
  <c r="F31" i="37"/>
  <c r="F34" i="37"/>
  <c r="F41" i="37"/>
  <c r="F54" i="37"/>
  <c r="F38" i="37"/>
  <c r="F39" i="37"/>
  <c r="F40" i="37"/>
  <c r="F36" i="37"/>
  <c r="F42" i="37"/>
  <c r="F43" i="37"/>
  <c r="F45" i="37"/>
  <c r="F49" i="37"/>
  <c r="F48" i="37"/>
  <c r="F47" i="37"/>
  <c r="F50" i="37"/>
  <c r="F46" i="37"/>
  <c r="F52" i="37"/>
  <c r="S6" i="2" l="1"/>
  <c r="S7" i="2"/>
  <c r="S8" i="2"/>
  <c r="S9" i="2"/>
  <c r="S10" i="2"/>
  <c r="S11" i="2"/>
  <c r="S12" i="2"/>
  <c r="S13" i="2"/>
  <c r="S14" i="2"/>
  <c r="S15" i="2"/>
  <c r="S17" i="2"/>
  <c r="S19" i="2"/>
  <c r="S20" i="2"/>
  <c r="S21" i="2"/>
  <c r="S22" i="2"/>
  <c r="S23" i="2"/>
  <c r="S24" i="2"/>
  <c r="S4" i="2"/>
  <c r="S25" i="2"/>
  <c r="S26" i="2"/>
  <c r="S27" i="2"/>
  <c r="S28" i="2"/>
  <c r="S29" i="2"/>
  <c r="S31" i="2"/>
  <c r="S32" i="2"/>
  <c r="S5" i="2"/>
  <c r="T34" i="2"/>
  <c r="T36" i="2"/>
  <c r="T37" i="2"/>
  <c r="T38" i="2"/>
  <c r="T39" i="2"/>
  <c r="T40" i="2"/>
  <c r="T41" i="2"/>
  <c r="T42" i="2"/>
  <c r="T43" i="2"/>
  <c r="T16" i="2"/>
  <c r="T44" i="2"/>
  <c r="T45" i="2"/>
  <c r="T46" i="2"/>
  <c r="T47" i="2"/>
  <c r="T48" i="2"/>
  <c r="T49" i="2"/>
  <c r="T18" i="2"/>
  <c r="T50" i="2"/>
  <c r="T51" i="2"/>
  <c r="T52" i="2"/>
  <c r="T53" i="2"/>
  <c r="T54" i="2"/>
  <c r="T55" i="2"/>
  <c r="T56" i="2"/>
  <c r="T57" i="2"/>
  <c r="T58" i="2"/>
  <c r="T59" i="2"/>
  <c r="T60" i="2"/>
  <c r="T30" i="2"/>
  <c r="T61" i="2"/>
  <c r="T62" i="2"/>
  <c r="T63" i="2"/>
  <c r="T64" i="2"/>
  <c r="T35" i="2"/>
  <c r="G2" i="31"/>
  <c r="R2" i="31"/>
  <c r="W2" i="31"/>
  <c r="G3" i="31"/>
  <c r="R3" i="31"/>
  <c r="W3" i="31"/>
  <c r="G4" i="31"/>
  <c r="R4" i="31"/>
  <c r="W4" i="31"/>
  <c r="G5" i="31"/>
  <c r="R5" i="31"/>
  <c r="W5" i="31"/>
  <c r="G6" i="31"/>
  <c r="R6" i="31"/>
  <c r="W6" i="31"/>
  <c r="G7" i="31"/>
  <c r="R7" i="31"/>
  <c r="W7" i="31"/>
  <c r="G8" i="31"/>
  <c r="R8" i="31"/>
  <c r="W8" i="31"/>
  <c r="G9" i="31"/>
  <c r="R9" i="31"/>
  <c r="W9" i="31"/>
  <c r="G10" i="31"/>
  <c r="R10" i="31"/>
  <c r="W10" i="31"/>
  <c r="G11" i="31"/>
  <c r="R11" i="31"/>
  <c r="W11" i="31"/>
  <c r="G12" i="31"/>
  <c r="R12" i="31"/>
  <c r="W12" i="31"/>
  <c r="G13" i="31"/>
  <c r="R13" i="31"/>
  <c r="W13" i="31"/>
  <c r="G14" i="31"/>
  <c r="R14" i="31"/>
  <c r="W14" i="31"/>
  <c r="G15" i="31"/>
  <c r="R15" i="31"/>
  <c r="W15" i="31"/>
  <c r="G16" i="31"/>
  <c r="R16" i="31"/>
  <c r="W16" i="31"/>
  <c r="G17" i="31"/>
  <c r="R17" i="31"/>
  <c r="W17" i="31"/>
  <c r="G18" i="31"/>
  <c r="R18" i="31"/>
  <c r="W18" i="31"/>
  <c r="G19" i="31"/>
  <c r="R19" i="31"/>
  <c r="W19" i="31"/>
  <c r="G20" i="31"/>
  <c r="R20" i="31"/>
  <c r="W20" i="31"/>
  <c r="G21" i="31"/>
  <c r="R21" i="31"/>
  <c r="W21" i="31"/>
  <c r="G22" i="31"/>
  <c r="R22" i="31"/>
  <c r="W22" i="31"/>
  <c r="G23" i="31"/>
  <c r="R23" i="31"/>
  <c r="W23" i="31"/>
  <c r="G24" i="31"/>
  <c r="R24" i="31"/>
  <c r="W24" i="31"/>
  <c r="G25" i="31"/>
  <c r="R25" i="31"/>
  <c r="W25" i="31"/>
  <c r="G26" i="31"/>
  <c r="R26" i="31"/>
  <c r="W26" i="31"/>
  <c r="G27" i="31"/>
  <c r="R27" i="31"/>
  <c r="W27" i="31"/>
  <c r="G28" i="31"/>
  <c r="S28" i="31"/>
  <c r="W28" i="31"/>
  <c r="G29" i="31"/>
  <c r="S29" i="31"/>
  <c r="W29" i="31"/>
  <c r="G30" i="31"/>
  <c r="S30" i="31"/>
  <c r="W30" i="31"/>
  <c r="G31" i="31"/>
  <c r="S31" i="31"/>
  <c r="W31" i="31"/>
  <c r="G32" i="31"/>
  <c r="S32" i="31"/>
  <c r="W32" i="31"/>
  <c r="G33" i="31"/>
  <c r="S33" i="31"/>
  <c r="W33" i="31"/>
  <c r="G34" i="31"/>
  <c r="S34" i="31"/>
  <c r="W34" i="31"/>
  <c r="G35" i="31"/>
  <c r="S35" i="31"/>
  <c r="W35" i="31"/>
  <c r="G36" i="31"/>
  <c r="S36" i="31"/>
  <c r="W36" i="31"/>
  <c r="G37" i="31"/>
  <c r="S37" i="31"/>
  <c r="W37" i="31"/>
  <c r="G38" i="31"/>
  <c r="S38" i="31"/>
  <c r="W38" i="31"/>
  <c r="G39" i="31"/>
  <c r="S39" i="31"/>
  <c r="W39" i="31"/>
  <c r="G40" i="31"/>
  <c r="S40" i="31"/>
  <c r="W40" i="31"/>
  <c r="G41" i="31"/>
  <c r="S41" i="31"/>
  <c r="W41" i="31"/>
  <c r="G42" i="31"/>
  <c r="S42" i="31"/>
  <c r="W42" i="31"/>
  <c r="G43" i="31"/>
  <c r="S43" i="31"/>
  <c r="W43" i="31"/>
  <c r="G44" i="31"/>
  <c r="S44" i="31"/>
  <c r="W44" i="31"/>
  <c r="G45" i="31"/>
  <c r="S45" i="31"/>
  <c r="W45" i="31"/>
  <c r="G46" i="31"/>
  <c r="S46" i="31"/>
  <c r="W46" i="31"/>
  <c r="G47" i="31"/>
  <c r="S47" i="31"/>
  <c r="W47" i="31"/>
  <c r="G48" i="31"/>
  <c r="S48" i="31"/>
  <c r="W48" i="31"/>
  <c r="G49" i="31"/>
  <c r="S49" i="31"/>
  <c r="W49" i="31"/>
  <c r="G50" i="31"/>
  <c r="S50" i="31"/>
  <c r="W50" i="31"/>
  <c r="G51" i="31"/>
  <c r="S51" i="31"/>
  <c r="W51" i="31"/>
  <c r="G52" i="31"/>
  <c r="S52" i="31"/>
  <c r="W52" i="31"/>
  <c r="G53" i="31"/>
  <c r="S53" i="31"/>
  <c r="W53" i="31"/>
  <c r="G54" i="31"/>
  <c r="S54" i="31"/>
  <c r="W54" i="31"/>
  <c r="G55" i="31"/>
  <c r="S55" i="31"/>
  <c r="W55" i="31"/>
  <c r="Q2" i="36"/>
  <c r="Q3" i="36"/>
  <c r="Q4" i="36"/>
  <c r="Q5" i="36"/>
  <c r="Q6" i="36"/>
  <c r="Q7" i="36"/>
  <c r="Q8" i="36"/>
  <c r="Q9" i="36"/>
  <c r="Q10" i="36"/>
  <c r="Q11" i="36"/>
  <c r="Q12" i="36"/>
  <c r="Q13" i="36"/>
  <c r="Q14" i="36"/>
  <c r="Q15" i="36"/>
  <c r="Q16" i="36"/>
  <c r="Q17" i="36"/>
  <c r="Q18" i="36"/>
  <c r="Q19" i="36"/>
  <c r="Q20" i="36"/>
  <c r="Q21" i="36"/>
  <c r="Q22" i="36"/>
  <c r="Q23" i="36"/>
  <c r="Q24" i="36"/>
  <c r="Q25" i="36"/>
  <c r="Q26" i="36"/>
  <c r="Q27" i="36"/>
  <c r="Q28" i="36"/>
  <c r="Q29" i="36"/>
  <c r="Q30" i="36"/>
  <c r="Q31" i="36"/>
  <c r="Q32" i="36"/>
  <c r="Q33" i="36"/>
  <c r="Q34" i="36"/>
  <c r="Q35" i="36"/>
  <c r="Q36" i="36"/>
  <c r="Q37" i="36"/>
  <c r="Q38" i="36"/>
  <c r="Q39" i="36"/>
  <c r="Q40" i="36"/>
  <c r="Q41" i="36"/>
  <c r="Q42" i="36"/>
  <c r="Q43" i="36"/>
  <c r="Q44" i="36"/>
  <c r="Q45" i="36"/>
  <c r="Q46" i="36"/>
  <c r="Q47" i="36"/>
  <c r="Q48" i="36"/>
  <c r="Q49" i="36"/>
  <c r="Q50" i="36"/>
  <c r="Q51" i="36"/>
  <c r="Q52" i="36"/>
  <c r="Q53" i="36"/>
  <c r="Q54" i="36"/>
  <c r="Q55" i="36"/>
  <c r="Q56" i="36"/>
  <c r="Q57" i="36"/>
  <c r="Q58" i="36"/>
  <c r="Q59" i="36"/>
  <c r="Q60" i="36"/>
  <c r="Q61" i="36"/>
  <c r="Q62" i="36"/>
  <c r="Q63" i="36"/>
  <c r="Q64" i="36"/>
  <c r="Q65" i="36"/>
  <c r="Q66" i="36"/>
  <c r="Q67" i="36"/>
  <c r="Q68" i="36"/>
  <c r="Q69" i="36"/>
  <c r="Q70" i="36"/>
  <c r="Q71" i="36"/>
  <c r="Q72" i="36"/>
  <c r="Q73" i="36"/>
  <c r="Q74" i="36"/>
  <c r="Q75" i="36"/>
  <c r="Q76" i="36"/>
  <c r="Q77" i="36"/>
  <c r="Q78" i="36"/>
  <c r="Q79" i="36"/>
  <c r="Q80" i="36"/>
  <c r="Q81" i="36"/>
  <c r="Q82" i="36"/>
  <c r="Q83" i="36"/>
  <c r="Q84" i="36"/>
  <c r="Q85" i="36"/>
  <c r="Q86" i="36"/>
  <c r="Q87" i="36"/>
  <c r="Q88" i="36"/>
  <c r="Q89" i="36"/>
  <c r="Q90" i="36"/>
  <c r="Q91" i="36"/>
  <c r="Q92" i="36"/>
  <c r="Q93" i="36"/>
  <c r="Q94" i="36"/>
  <c r="Q95" i="36"/>
  <c r="Q96" i="36"/>
  <c r="Q97" i="36"/>
  <c r="Q98" i="36"/>
  <c r="Q99" i="36"/>
  <c r="Q100" i="36"/>
  <c r="Q101" i="36"/>
  <c r="Q102" i="36"/>
  <c r="Q103" i="36"/>
  <c r="Q104" i="36"/>
  <c r="Q105" i="36"/>
  <c r="Q106" i="36"/>
  <c r="Q107" i="36"/>
  <c r="Q108" i="36"/>
  <c r="Q109" i="36"/>
  <c r="Q110" i="36"/>
  <c r="Q111" i="36"/>
  <c r="Q112" i="36"/>
  <c r="Q113" i="36"/>
  <c r="Q114" i="36"/>
  <c r="Q115" i="36"/>
  <c r="Q116" i="36"/>
  <c r="Q117" i="36"/>
  <c r="Q118" i="36"/>
  <c r="X1" i="2"/>
  <c r="AB11" i="2"/>
  <c r="AB32" i="2"/>
  <c r="AB7" i="2"/>
  <c r="AB6" i="2"/>
  <c r="AB8" i="2"/>
  <c r="AB5" i="2"/>
  <c r="AB9" i="2"/>
  <c r="AB10" i="2"/>
  <c r="AB4" i="2"/>
  <c r="AB13" i="2"/>
  <c r="AB14" i="2"/>
  <c r="AB15" i="2"/>
  <c r="AB20" i="2"/>
  <c r="AB17" i="2"/>
  <c r="AB19" i="2"/>
  <c r="AB21" i="2"/>
  <c r="AB28" i="2"/>
  <c r="AB22" i="2"/>
  <c r="AB23" i="2"/>
  <c r="AB24" i="2"/>
  <c r="AB25" i="2"/>
  <c r="AB26" i="2"/>
  <c r="AB27" i="2"/>
  <c r="AB31" i="2"/>
  <c r="AB12" i="2"/>
  <c r="AB34" i="2"/>
  <c r="AB38" i="2"/>
  <c r="AB16" i="2"/>
  <c r="AB61" i="2"/>
  <c r="AB35" i="2"/>
  <c r="AB36" i="2"/>
  <c r="AB37" i="2"/>
  <c r="AB41" i="2"/>
  <c r="AB42" i="2"/>
  <c r="AB44" i="2"/>
  <c r="AB45" i="2"/>
  <c r="AB43" i="2"/>
  <c r="AB46" i="2"/>
  <c r="AB51" i="2"/>
  <c r="AB47" i="2"/>
  <c r="AB53" i="2"/>
  <c r="AB57" i="2"/>
  <c r="AB50" i="2"/>
  <c r="AB56" i="2"/>
  <c r="AB55" i="2"/>
  <c r="AB58" i="2"/>
  <c r="AB59" i="2"/>
  <c r="AB60" i="2"/>
  <c r="AB62" i="2"/>
  <c r="AB63" i="2"/>
  <c r="H9" i="34"/>
  <c r="D9" i="34"/>
  <c r="E9" i="34"/>
  <c r="G9" i="34"/>
  <c r="B9" i="34"/>
  <c r="F9" i="34"/>
  <c r="C9" i="34"/>
</calcChain>
</file>

<file path=xl/comments1.xml><?xml version="1.0" encoding="utf-8"?>
<comments xmlns="http://schemas.openxmlformats.org/spreadsheetml/2006/main">
  <authors>
    <author>Emiliano Ing. Doreni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Emiliano Ing. Doreni:</t>
        </r>
        <r>
          <rPr>
            <sz val="9"/>
            <color indexed="81"/>
            <rFont val="Tahoma"/>
            <family val="2"/>
          </rPr>
          <t xml:space="preserve">
15' imposti dall'ART</t>
        </r>
      </text>
    </comment>
  </commentList>
</comments>
</file>

<file path=xl/sharedStrings.xml><?xml version="1.0" encoding="utf-8"?>
<sst xmlns="http://schemas.openxmlformats.org/spreadsheetml/2006/main" count="3325" uniqueCount="249">
  <si>
    <t>Ora
Agg./Sgan.
Fanali</t>
  </si>
  <si>
    <t>Provenienza/
Destinazione</t>
  </si>
  <si>
    <t>Treni in Transito</t>
  </si>
  <si>
    <t>Manovre non riconducibili a treno</t>
  </si>
  <si>
    <t>Ora
Arrivo</t>
  </si>
  <si>
    <t>Ora
Partenza</t>
  </si>
  <si>
    <t>Giorni
Soppressione</t>
  </si>
  <si>
    <t>Lunghezza
(metri)</t>
  </si>
  <si>
    <t>Massa
Rimorchiata
(tonn.)</t>
  </si>
  <si>
    <t>Tipologia Merci</t>
  </si>
  <si>
    <t>Lavorazioni
(Cod. Attività)</t>
  </si>
  <si>
    <t>Annotazioni</t>
  </si>
  <si>
    <t>Ora Termine operazioni preliminari
I.F.</t>
  </si>
  <si>
    <t>Provenienza / Destinazione
(Terminal/Scalo/Raccordo)</t>
  </si>
  <si>
    <t>F</t>
  </si>
  <si>
    <t>L.S.C.T.</t>
  </si>
  <si>
    <t>SF</t>
  </si>
  <si>
    <t>Contenitori</t>
  </si>
  <si>
    <t>IF</t>
  </si>
  <si>
    <t>MIR</t>
  </si>
  <si>
    <t>OCG</t>
  </si>
  <si>
    <t xml:space="preserve">Ora Trasferimento materiale </t>
  </si>
  <si>
    <t>Ora MAD
(da IF SU/ST)</t>
  </si>
  <si>
    <t>Ora MAD
(da SU/ST a IF)</t>
  </si>
  <si>
    <t>A</t>
  </si>
  <si>
    <t>P</t>
  </si>
  <si>
    <t>Firma Referente S.U.</t>
  </si>
  <si>
    <t xml:space="preserve"> LA SPEZIA SHUNTING RAILWAYS</t>
  </si>
  <si>
    <t>IMPIANTO DI LA SPEZIA</t>
  </si>
  <si>
    <t>Treno/Gr. carri</t>
  </si>
  <si>
    <t>Punta</t>
  </si>
  <si>
    <t>Media</t>
  </si>
  <si>
    <t>Morbida</t>
  </si>
  <si>
    <t>Dalle</t>
  </si>
  <si>
    <t>Giorno</t>
  </si>
  <si>
    <t>Mercoledì</t>
  </si>
  <si>
    <t>Alle</t>
  </si>
  <si>
    <t>Tempo per trasferimento</t>
  </si>
  <si>
    <t>Padova</t>
  </si>
  <si>
    <t>G</t>
  </si>
  <si>
    <t>Melzo</t>
  </si>
  <si>
    <t>Reggio E.</t>
  </si>
  <si>
    <t>Bologna</t>
  </si>
  <si>
    <t>Rivalta</t>
  </si>
  <si>
    <t>Rubiera</t>
  </si>
  <si>
    <t>Milano</t>
  </si>
  <si>
    <t>Vittuone Arluno</t>
  </si>
  <si>
    <t>Pisa</t>
  </si>
  <si>
    <t>Verona Q.E.</t>
  </si>
  <si>
    <t>ARRIVI</t>
  </si>
  <si>
    <t>PARTENZE</t>
  </si>
  <si>
    <t>TRACCE</t>
  </si>
  <si>
    <t>ORIGINE/DESTINAZIONE</t>
  </si>
  <si>
    <t>Massa Rimorchiata [tonn]</t>
  </si>
  <si>
    <t>Lunghezza [m]</t>
  </si>
  <si>
    <t>L</t>
  </si>
  <si>
    <t>Ma</t>
  </si>
  <si>
    <t>Me</t>
  </si>
  <si>
    <t>V</t>
  </si>
  <si>
    <t>S</t>
  </si>
  <si>
    <t>D</t>
  </si>
  <si>
    <t>M53 Integrato/All.3</t>
  </si>
  <si>
    <t>VIA</t>
  </si>
  <si>
    <t>Pont</t>
  </si>
  <si>
    <t>Ge</t>
  </si>
  <si>
    <t>MTO</t>
  </si>
  <si>
    <t>HAN</t>
  </si>
  <si>
    <t>SPINELLI</t>
  </si>
  <si>
    <t>MIR INT</t>
  </si>
  <si>
    <t>LOGT</t>
  </si>
  <si>
    <t>AUTOSPED</t>
  </si>
  <si>
    <t>Totale complessivo</t>
  </si>
  <si>
    <t>10-11</t>
  </si>
  <si>
    <t>11-12</t>
  </si>
  <si>
    <t>1-2</t>
  </si>
  <si>
    <t>13-14</t>
  </si>
  <si>
    <t>14-15</t>
  </si>
  <si>
    <t>15-16</t>
  </si>
  <si>
    <t>17-18</t>
  </si>
  <si>
    <t>18-19</t>
  </si>
  <si>
    <t>20-21</t>
  </si>
  <si>
    <t>21-22</t>
  </si>
  <si>
    <t>2-3</t>
  </si>
  <si>
    <t>23-24</t>
  </si>
  <si>
    <t>3-4</t>
  </si>
  <si>
    <t>4-5</t>
  </si>
  <si>
    <t>6-7</t>
  </si>
  <si>
    <t>7-8</t>
  </si>
  <si>
    <t>9-10</t>
  </si>
  <si>
    <t>ITS</t>
  </si>
  <si>
    <t>Prato</t>
  </si>
  <si>
    <t>Via</t>
  </si>
  <si>
    <t>64251 (08/01-07/06 in sostituz del 54251)</t>
  </si>
  <si>
    <t>Tempo di Percorrenza</t>
  </si>
  <si>
    <t>A/P</t>
  </si>
  <si>
    <t>Fascia Oraria</t>
  </si>
  <si>
    <t>12-13</t>
  </si>
  <si>
    <t>5-6</t>
  </si>
  <si>
    <t>8-9</t>
  </si>
  <si>
    <t>Dati</t>
  </si>
  <si>
    <t>TRC</t>
  </si>
  <si>
    <t>PF</t>
  </si>
  <si>
    <t>Firma UC</t>
  </si>
  <si>
    <t>CAPT</t>
  </si>
  <si>
    <t>DPA</t>
  </si>
  <si>
    <t>Bologna SD</t>
  </si>
  <si>
    <t>PF, F</t>
  </si>
  <si>
    <t>RID</t>
  </si>
  <si>
    <t>Conteggio di L</t>
  </si>
  <si>
    <t>Conteggio di Ma</t>
  </si>
  <si>
    <t>Conteggio di Me</t>
  </si>
  <si>
    <t>Conteggio di G</t>
  </si>
  <si>
    <t>Conteggio di V</t>
  </si>
  <si>
    <t>Conteggio di S</t>
  </si>
  <si>
    <t>Conteggio di D</t>
  </si>
  <si>
    <t>0-1</t>
  </si>
  <si>
    <t>16-17</t>
  </si>
  <si>
    <t>19-20</t>
  </si>
  <si>
    <t>DELTA P-A</t>
  </si>
  <si>
    <t>MED</t>
  </si>
  <si>
    <t>MEDLOG</t>
  </si>
  <si>
    <t xml:space="preserve">Milano </t>
  </si>
  <si>
    <t>(Tutto)</t>
  </si>
  <si>
    <t>(vuoto)</t>
  </si>
  <si>
    <t>Bologna SD Totale</t>
  </si>
  <si>
    <t>Melzo Totale</t>
  </si>
  <si>
    <t>Padova Totale</t>
  </si>
  <si>
    <t>Reggio E. Totale</t>
  </si>
  <si>
    <t>Prato Totale</t>
  </si>
  <si>
    <t>Rubiera Totale</t>
  </si>
  <si>
    <t>Bologna Totale</t>
  </si>
  <si>
    <t>Milano  Totale</t>
  </si>
  <si>
    <t>Milano Totale</t>
  </si>
  <si>
    <t>Verona Q.E. Totale</t>
  </si>
  <si>
    <t>Rivalta Totale</t>
  </si>
  <si>
    <t>00:22:00 Totale</t>
  </si>
  <si>
    <t>13:25:00 Totale</t>
  </si>
  <si>
    <t>07:00:00 Totale</t>
  </si>
  <si>
    <t>23:10:00 Totale</t>
  </si>
  <si>
    <t>00:09:00 Totale</t>
  </si>
  <si>
    <t>07:20:00 Totale</t>
  </si>
  <si>
    <t>17:00:00 Totale</t>
  </si>
  <si>
    <t>05:20:00 Totale</t>
  </si>
  <si>
    <t>01:13:00 Totale</t>
  </si>
  <si>
    <t>0,334722222222222 Totale</t>
  </si>
  <si>
    <t>01:25:00 Totale</t>
  </si>
  <si>
    <t>02:01:00 Totale</t>
  </si>
  <si>
    <t>13:52:00 Totale</t>
  </si>
  <si>
    <t>17:28:00 Totale</t>
  </si>
  <si>
    <t>18:58:00 Totale</t>
  </si>
  <si>
    <t>19:25:00 Totale</t>
  </si>
  <si>
    <t>12:50:00 Totale</t>
  </si>
  <si>
    <t>01:15:00 Totale</t>
  </si>
  <si>
    <t>01:34:00 Totale</t>
  </si>
  <si>
    <t>14:53:00 Totale</t>
  </si>
  <si>
    <t>23:05:00 Totale</t>
  </si>
  <si>
    <t>01:51:00 Totale</t>
  </si>
  <si>
    <t>13:57:00 Totale</t>
  </si>
  <si>
    <t>15:26:00 Totale</t>
  </si>
  <si>
    <t>18:02:00 Totale</t>
  </si>
  <si>
    <t>18:11:00 Totale</t>
  </si>
  <si>
    <t>20:35:00 Totale</t>
  </si>
  <si>
    <t>21:25:00 Totale</t>
  </si>
  <si>
    <t>23:27:00 Totale</t>
  </si>
  <si>
    <t>16:50:00 Totale</t>
  </si>
  <si>
    <t>:00</t>
  </si>
  <si>
    <t>:30</t>
  </si>
  <si>
    <t>:28</t>
  </si>
  <si>
    <t>:40</t>
  </si>
  <si>
    <t>:55</t>
  </si>
  <si>
    <t>:58</t>
  </si>
  <si>
    <t>:19</t>
  </si>
  <si>
    <t>:38</t>
  </si>
  <si>
    <t>:36</t>
  </si>
  <si>
    <t>:23</t>
  </si>
  <si>
    <t>:11</t>
  </si>
  <si>
    <t>:06</t>
  </si>
  <si>
    <t>:48</t>
  </si>
  <si>
    <t>:13</t>
  </si>
  <si>
    <t>:07</t>
  </si>
  <si>
    <t>:10</t>
  </si>
  <si>
    <t>:33</t>
  </si>
  <si>
    <t>:15</t>
  </si>
  <si>
    <t>:27</t>
  </si>
  <si>
    <t>:20</t>
  </si>
  <si>
    <t>:25</t>
  </si>
  <si>
    <t>DAY</t>
  </si>
  <si>
    <t>Martedì</t>
  </si>
  <si>
    <t>Giovedì</t>
  </si>
  <si>
    <t>Venerdì</t>
  </si>
  <si>
    <t>Sabato</t>
  </si>
  <si>
    <t>Domenica</t>
  </si>
  <si>
    <t>Lunedì</t>
  </si>
  <si>
    <t>Brescia</t>
  </si>
  <si>
    <t>Bologna SD/JESI</t>
  </si>
  <si>
    <t>Milano SM</t>
  </si>
  <si>
    <t>RID (festivi esclusi)</t>
  </si>
  <si>
    <t>MDW</t>
  </si>
  <si>
    <t>RID (tratta Pisa-Migliarina; Sabato escluso)</t>
  </si>
  <si>
    <t xml:space="preserve">RID </t>
  </si>
  <si>
    <t>Marzaglia</t>
  </si>
  <si>
    <t>53208 / 53213</t>
  </si>
  <si>
    <t>53254 / 53255</t>
  </si>
  <si>
    <t>55246 / 55247</t>
  </si>
  <si>
    <t>Ora
Arrivo/Partenza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</si>
  <si>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</si>
  <si>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</si>
  <si>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</si>
  <si>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</si>
  <si>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</si>
  <si>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</si>
  <si>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</si>
  <si>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</si>
  <si>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</si>
  <si>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</si>
  <si>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</si>
  <si>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</si>
  <si>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</si>
  <si>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</si>
  <si>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</si>
  <si>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</si>
  <si>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</si>
  <si>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</si>
  <si>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</si>
  <si>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</si>
  <si>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</si>
  <si>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 xml:space="preserve"> V</t>
  </si>
  <si>
    <t>Etichette di riga</t>
  </si>
  <si>
    <t>Etichette di colonna</t>
  </si>
  <si>
    <t>Intervallo Orario</t>
  </si>
  <si>
    <t>22-23</t>
  </si>
  <si>
    <t>Tot</t>
  </si>
  <si>
    <t>12</t>
  </si>
  <si>
    <t>16</t>
  </si>
  <si>
    <t>09</t>
  </si>
  <si>
    <t>Treni in surplus</t>
  </si>
  <si>
    <t>Treni da attestare a SSM</t>
  </si>
  <si>
    <t>∑ treni 6h successive</t>
  </si>
  <si>
    <t>GTS</t>
  </si>
  <si>
    <t>Pordenone</t>
  </si>
  <si>
    <t>RID (no Sabato)</t>
  </si>
  <si>
    <t>RID (no Festivi)</t>
  </si>
  <si>
    <t>PF, SF</t>
  </si>
  <si>
    <t>Ora MAD da IF a ATI</t>
  </si>
  <si>
    <t>Ora MAD da ATI a IF</t>
  </si>
  <si>
    <t>ATI LA SPEZIA SHUNTING RAILWAYS - MIST</t>
  </si>
  <si>
    <t>M53 Comprensoriale Nodo SP</t>
  </si>
  <si>
    <t>3.06</t>
  </si>
  <si>
    <t>SF,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</si>
</sst>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h:mm;@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i/>
      <u/>
      <sz val="36"/>
      <name val="Arial"/>
      <family val="2"/>
    </font>
    <font>
      <b/>
      <sz val="22"/>
      <name val="Arial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8"/>
      <color indexed="12"/>
      <name val="Arial"/>
      <family val="2"/>
    </font>
    <font>
      <sz val="20"/>
      <name val="Arial"/>
      <family val="2"/>
    </font>
    <font>
      <i/>
      <sz val="10"/>
      <name val="Arial"/>
      <family val="2"/>
    </font>
    <font>
      <b/>
      <sz val="18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D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1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/>
      <bottom/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9"/>
      </top>
      <bottom/>
      <diagonal/>
    </border>
    <border>
      <left style="thin">
        <color indexed="9"/>
      </left>
      <right/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0" fillId="0" borderId="0"/>
  </cellStyleXfs>
  <cellXfs count="603">
    <xf numFmtId="0" fontId="0" fillId="0" borderId="0" xfId="0"/>
    <xf numFmtId="20" fontId="9" fillId="3" borderId="1" xfId="0" applyNumberFormat="1" applyFont="1" applyFill="1" applyBorder="1" applyAlignment="1">
      <alignment horizontal="center" vertical="center"/>
    </xf>
    <xf numFmtId="20" fontId="9" fillId="3" borderId="2" xfId="0" applyNumberFormat="1" applyFont="1" applyFill="1" applyBorder="1" applyAlignment="1">
      <alignment horizontal="center" vertical="center"/>
    </xf>
    <xf numFmtId="20" fontId="0" fillId="0" borderId="1" xfId="0" applyNumberFormat="1" applyBorder="1" applyAlignment="1">
      <alignment horizontal="center"/>
    </xf>
    <xf numFmtId="0" fontId="10" fillId="4" borderId="1" xfId="0" applyFont="1" applyFill="1" applyBorder="1" applyAlignment="1">
      <alignment horizontal="right"/>
    </xf>
    <xf numFmtId="0" fontId="10" fillId="5" borderId="1" xfId="0" applyFont="1" applyFill="1" applyBorder="1" applyAlignment="1">
      <alignment horizontal="right"/>
    </xf>
    <xf numFmtId="0" fontId="10" fillId="6" borderId="1" xfId="0" applyFont="1" applyFill="1" applyBorder="1" applyAlignment="1">
      <alignment horizontal="right"/>
    </xf>
    <xf numFmtId="20" fontId="0" fillId="0" borderId="3" xfId="0" applyNumberForma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0" xfId="1" applyFont="1" applyAlignment="1" applyProtection="1">
      <alignment horizontal="left" vertical="center"/>
    </xf>
    <xf numFmtId="0" fontId="10" fillId="0" borderId="0" xfId="0" applyFont="1" applyAlignment="1">
      <alignment horizontal="left" vertical="center"/>
    </xf>
    <xf numFmtId="20" fontId="5" fillId="0" borderId="0" xfId="0" applyNumberFormat="1" applyFont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64" fontId="9" fillId="3" borderId="6" xfId="0" quotePrefix="1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9" fillId="3" borderId="7" xfId="0" applyNumberFormat="1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20" fontId="5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20" fontId="5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1" fillId="0" borderId="17" xfId="1" applyFont="1" applyBorder="1" applyAlignment="1" applyProtection="1">
      <alignment horizontal="left"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91" xfId="0" applyBorder="1"/>
    <xf numFmtId="0" fontId="0" fillId="0" borderId="92" xfId="0" pivotButton="1" applyBorder="1"/>
    <xf numFmtId="0" fontId="0" fillId="0" borderId="93" xfId="0" applyBorder="1"/>
    <xf numFmtId="0" fontId="0" fillId="0" borderId="94" xfId="0" applyBorder="1"/>
    <xf numFmtId="0" fontId="0" fillId="0" borderId="92" xfId="0" applyBorder="1"/>
    <xf numFmtId="0" fontId="0" fillId="0" borderId="95" xfId="0" applyBorder="1"/>
    <xf numFmtId="0" fontId="0" fillId="0" borderId="96" xfId="0" applyBorder="1"/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5" borderId="1" xfId="0" applyFont="1" applyFill="1" applyBorder="1" applyAlignment="1">
      <alignment horizontal="center" vertical="center" wrapText="1"/>
    </xf>
    <xf numFmtId="164" fontId="9" fillId="5" borderId="1" xfId="0" quotePrefix="1" applyNumberFormat="1" applyFont="1" applyFill="1" applyBorder="1" applyAlignment="1">
      <alignment horizontal="center" vertical="center" wrapText="1"/>
    </xf>
    <xf numFmtId="20" fontId="5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0" borderId="22" xfId="1" applyFont="1" applyBorder="1" applyAlignment="1" applyProtection="1">
      <alignment horizontal="left" vertical="center"/>
    </xf>
    <xf numFmtId="0" fontId="3" fillId="5" borderId="23" xfId="0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164" fontId="9" fillId="5" borderId="25" xfId="0" quotePrefix="1" applyNumberFormat="1" applyFont="1" applyFill="1" applyBorder="1" applyAlignment="1">
      <alignment horizontal="center" vertical="center" wrapText="1"/>
    </xf>
    <xf numFmtId="164" fontId="20" fillId="5" borderId="1" xfId="0" applyNumberFormat="1" applyFont="1" applyFill="1" applyBorder="1" applyAlignment="1">
      <alignment horizontal="center" vertical="center"/>
    </xf>
    <xf numFmtId="164" fontId="21" fillId="5" borderId="1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17" fontId="4" fillId="2" borderId="17" xfId="0" applyNumberFormat="1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/>
    </xf>
    <xf numFmtId="0" fontId="0" fillId="0" borderId="97" xfId="0" applyBorder="1"/>
    <xf numFmtId="0" fontId="18" fillId="0" borderId="27" xfId="0" applyFont="1" applyBorder="1" applyAlignment="1">
      <alignment horizontal="center" vertical="center" wrapText="1"/>
    </xf>
    <xf numFmtId="164" fontId="10" fillId="0" borderId="27" xfId="0" quotePrefix="1" applyNumberFormat="1" applyFont="1" applyBorder="1" applyAlignment="1">
      <alignment horizontal="center" vertical="center" wrapText="1"/>
    </xf>
    <xf numFmtId="164" fontId="10" fillId="0" borderId="28" xfId="0" quotePrefix="1" applyNumberFormat="1" applyFont="1" applyBorder="1" applyAlignment="1">
      <alignment horizontal="center" vertical="center" wrapText="1"/>
    </xf>
    <xf numFmtId="164" fontId="10" fillId="0" borderId="29" xfId="0" quotePrefix="1" applyNumberFormat="1" applyFont="1" applyBorder="1" applyAlignment="1">
      <alignment horizontal="center" vertical="center" wrapText="1"/>
    </xf>
    <xf numFmtId="0" fontId="14" fillId="6" borderId="30" xfId="0" applyFont="1" applyFill="1" applyBorder="1" applyAlignment="1">
      <alignment horizontal="center"/>
    </xf>
    <xf numFmtId="0" fontId="18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33" xfId="0" applyFont="1" applyBorder="1"/>
    <xf numFmtId="0" fontId="14" fillId="8" borderId="27" xfId="2" applyNumberFormat="1" applyFont="1" applyFill="1" applyBorder="1" applyAlignment="1">
      <alignment horizontal="center" vertical="center" wrapText="1"/>
    </xf>
    <xf numFmtId="0" fontId="14" fillId="8" borderId="28" xfId="2" applyNumberFormat="1" applyFont="1" applyFill="1" applyBorder="1" applyAlignment="1">
      <alignment horizontal="center" vertical="center" wrapText="1"/>
    </xf>
    <xf numFmtId="0" fontId="14" fillId="8" borderId="29" xfId="2" applyNumberFormat="1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 wrapText="1"/>
    </xf>
    <xf numFmtId="0" fontId="22" fillId="5" borderId="29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0" fontId="9" fillId="9" borderId="1" xfId="0" applyFont="1" applyFill="1" applyBorder="1" applyAlignment="1">
      <alignment horizontal="center" vertical="center" wrapText="1"/>
    </xf>
    <xf numFmtId="20" fontId="5" fillId="9" borderId="1" xfId="0" applyNumberFormat="1" applyFont="1" applyFill="1" applyBorder="1" applyAlignment="1">
      <alignment horizontal="center" vertical="center" wrapText="1"/>
    </xf>
    <xf numFmtId="0" fontId="9" fillId="9" borderId="25" xfId="0" applyFont="1" applyFill="1" applyBorder="1" applyAlignment="1">
      <alignment horizontal="center" vertical="center" wrapText="1"/>
    </xf>
    <xf numFmtId="20" fontId="5" fillId="9" borderId="25" xfId="0" applyNumberFormat="1" applyFont="1" applyFill="1" applyBorder="1" applyAlignment="1">
      <alignment horizontal="center" vertical="center" wrapText="1"/>
    </xf>
    <xf numFmtId="3" fontId="9" fillId="9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3" fontId="9" fillId="9" borderId="25" xfId="0" applyNumberFormat="1" applyFont="1" applyFill="1" applyBorder="1" applyAlignment="1">
      <alignment horizontal="center" vertical="center" wrapText="1"/>
    </xf>
    <xf numFmtId="0" fontId="5" fillId="9" borderId="25" xfId="0" applyFont="1" applyFill="1" applyBorder="1" applyAlignment="1">
      <alignment horizontal="center" vertical="center" wrapText="1"/>
    </xf>
    <xf numFmtId="0" fontId="5" fillId="9" borderId="25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3" fillId="10" borderId="2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164" fontId="9" fillId="10" borderId="1" xfId="0" applyNumberFormat="1" applyFont="1" applyFill="1" applyBorder="1" applyAlignment="1">
      <alignment horizontal="center" vertical="center" wrapText="1"/>
    </xf>
    <xf numFmtId="164" fontId="9" fillId="10" borderId="1" xfId="0" quotePrefix="1" applyNumberFormat="1" applyFont="1" applyFill="1" applyBorder="1" applyAlignment="1">
      <alignment horizontal="center" vertical="center" wrapText="1"/>
    </xf>
    <xf numFmtId="164" fontId="9" fillId="10" borderId="1" xfId="0" applyNumberFormat="1" applyFont="1" applyFill="1" applyBorder="1" applyAlignment="1">
      <alignment horizontal="center" vertical="center"/>
    </xf>
    <xf numFmtId="164" fontId="21" fillId="10" borderId="1" xfId="0" applyNumberFormat="1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 wrapText="1"/>
    </xf>
    <xf numFmtId="20" fontId="5" fillId="10" borderId="1" xfId="0" applyNumberFormat="1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164" fontId="9" fillId="5" borderId="35" xfId="0" applyNumberFormat="1" applyFont="1" applyFill="1" applyBorder="1" applyAlignment="1">
      <alignment horizontal="center" vertical="center"/>
    </xf>
    <xf numFmtId="0" fontId="3" fillId="11" borderId="23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164" fontId="9" fillId="11" borderId="1" xfId="0" applyNumberFormat="1" applyFont="1" applyFill="1" applyBorder="1" applyAlignment="1">
      <alignment horizontal="center" vertical="center" wrapText="1"/>
    </xf>
    <xf numFmtId="164" fontId="9" fillId="11" borderId="1" xfId="0" quotePrefix="1" applyNumberFormat="1" applyFont="1" applyFill="1" applyBorder="1" applyAlignment="1">
      <alignment horizontal="center" vertical="center" wrapText="1"/>
    </xf>
    <xf numFmtId="164" fontId="21" fillId="11" borderId="1" xfId="0" applyNumberFormat="1" applyFont="1" applyFill="1" applyBorder="1" applyAlignment="1">
      <alignment horizontal="center" vertical="center"/>
    </xf>
    <xf numFmtId="0" fontId="14" fillId="11" borderId="36" xfId="0" applyFont="1" applyFill="1" applyBorder="1" applyAlignment="1">
      <alignment horizontal="center" vertical="center" wrapText="1"/>
    </xf>
    <xf numFmtId="0" fontId="14" fillId="11" borderId="37" xfId="0" applyFont="1" applyFill="1" applyBorder="1" applyAlignment="1">
      <alignment horizontal="center" vertical="center" wrapText="1"/>
    </xf>
    <xf numFmtId="0" fontId="14" fillId="11" borderId="38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20" fontId="5" fillId="11" borderId="1" xfId="0" applyNumberFormat="1" applyFont="1" applyFill="1" applyBorder="1" applyAlignment="1">
      <alignment horizontal="center" vertical="center" wrapText="1"/>
    </xf>
    <xf numFmtId="164" fontId="9" fillId="11" borderId="35" xfId="0" applyNumberFormat="1" applyFont="1" applyFill="1" applyBorder="1" applyAlignment="1">
      <alignment horizontal="center" vertical="center"/>
    </xf>
    <xf numFmtId="0" fontId="9" fillId="9" borderId="25" xfId="0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9" fillId="6" borderId="1" xfId="0" quotePrefix="1" applyNumberFormat="1" applyFont="1" applyFill="1" applyBorder="1" applyAlignment="1">
      <alignment horizontal="center" vertical="center" wrapText="1"/>
    </xf>
    <xf numFmtId="164" fontId="9" fillId="6" borderId="1" xfId="0" applyNumberFormat="1" applyFont="1" applyFill="1" applyBorder="1" applyAlignment="1">
      <alignment horizontal="center" vertical="center"/>
    </xf>
    <xf numFmtId="164" fontId="21" fillId="6" borderId="1" xfId="0" applyNumberFormat="1" applyFont="1" applyFill="1" applyBorder="1" applyAlignment="1">
      <alignment horizontal="center" vertical="center"/>
    </xf>
    <xf numFmtId="0" fontId="14" fillId="6" borderId="36" xfId="0" applyFont="1" applyFill="1" applyBorder="1" applyAlignment="1">
      <alignment horizontal="center" vertical="center" wrapText="1"/>
    </xf>
    <xf numFmtId="0" fontId="14" fillId="6" borderId="37" xfId="0" applyFont="1" applyFill="1" applyBorder="1" applyAlignment="1">
      <alignment horizontal="center" vertical="center" wrapText="1"/>
    </xf>
    <xf numFmtId="0" fontId="14" fillId="6" borderId="38" xfId="0" applyFont="1" applyFill="1" applyBorder="1" applyAlignment="1">
      <alignment horizontal="center" vertical="center" wrapText="1"/>
    </xf>
    <xf numFmtId="20" fontId="5" fillId="6" borderId="1" xfId="0" applyNumberFormat="1" applyFont="1" applyFill="1" applyBorder="1" applyAlignment="1">
      <alignment horizontal="center" vertical="center" wrapText="1"/>
    </xf>
    <xf numFmtId="164" fontId="9" fillId="6" borderId="35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0" xfId="0" applyFill="1"/>
    <xf numFmtId="164" fontId="9" fillId="10" borderId="35" xfId="0" applyNumberFormat="1" applyFont="1" applyFill="1" applyBorder="1" applyAlignment="1">
      <alignment horizontal="center" vertical="center"/>
    </xf>
    <xf numFmtId="164" fontId="9" fillId="11" borderId="1" xfId="0" applyNumberFormat="1" applyFont="1" applyFill="1" applyBorder="1" applyAlignment="1">
      <alignment horizontal="center" vertical="center"/>
    </xf>
    <xf numFmtId="3" fontId="9" fillId="11" borderId="1" xfId="0" applyNumberFormat="1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/>
    </xf>
    <xf numFmtId="0" fontId="14" fillId="6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164" fontId="9" fillId="0" borderId="41" xfId="0" quotePrefix="1" applyNumberFormat="1" applyFont="1" applyFill="1" applyBorder="1" applyAlignment="1">
      <alignment horizontal="center" vertical="center" wrapText="1"/>
    </xf>
    <xf numFmtId="0" fontId="14" fillId="0" borderId="42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20" fontId="5" fillId="0" borderId="41" xfId="0" applyNumberFormat="1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9" fillId="0" borderId="1" xfId="0" quotePrefix="1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4" fontId="21" fillId="0" borderId="1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0" fontId="5" fillId="0" borderId="1" xfId="0" applyNumberFormat="1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164" fontId="9" fillId="0" borderId="35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/>
    </xf>
    <xf numFmtId="164" fontId="20" fillId="0" borderId="1" xfId="0" applyNumberFormat="1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center" vertical="center" wrapText="1"/>
    </xf>
    <xf numFmtId="0" fontId="20" fillId="0" borderId="4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164" fontId="9" fillId="0" borderId="25" xfId="0" quotePrefix="1" applyNumberFormat="1" applyFont="1" applyFill="1" applyBorder="1" applyAlignment="1">
      <alignment horizontal="center" vertical="center" wrapText="1"/>
    </xf>
    <xf numFmtId="164" fontId="9" fillId="0" borderId="25" xfId="0" applyNumberFormat="1" applyFont="1" applyFill="1" applyBorder="1" applyAlignment="1">
      <alignment horizontal="center" vertical="center"/>
    </xf>
    <xf numFmtId="164" fontId="21" fillId="0" borderId="25" xfId="0" applyNumberFormat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 wrapText="1"/>
    </xf>
    <xf numFmtId="0" fontId="14" fillId="0" borderId="51" xfId="0" applyFont="1" applyFill="1" applyBorder="1" applyAlignment="1">
      <alignment horizontal="center" vertical="center" wrapText="1"/>
    </xf>
    <xf numFmtId="0" fontId="14" fillId="0" borderId="52" xfId="0" applyFont="1" applyFill="1" applyBorder="1" applyAlignment="1">
      <alignment horizontal="center" vertical="center" wrapText="1"/>
    </xf>
    <xf numFmtId="0" fontId="14" fillId="0" borderId="53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20" fontId="5" fillId="0" borderId="25" xfId="0" applyNumberFormat="1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164" fontId="9" fillId="0" borderId="55" xfId="0" applyNumberFormat="1" applyFont="1" applyFill="1" applyBorder="1" applyAlignment="1">
      <alignment horizontal="center" vertical="center"/>
    </xf>
    <xf numFmtId="164" fontId="21" fillId="0" borderId="56" xfId="0" applyNumberFormat="1" applyFont="1" applyFill="1" applyBorder="1" applyAlignment="1">
      <alignment horizontal="center" vertical="center"/>
    </xf>
    <xf numFmtId="164" fontId="9" fillId="0" borderId="56" xfId="0" applyNumberFormat="1" applyFont="1" applyFill="1" applyBorder="1" applyAlignment="1">
      <alignment horizontal="center" vertical="center" wrapText="1"/>
    </xf>
    <xf numFmtId="0" fontId="15" fillId="0" borderId="46" xfId="0" applyFont="1" applyFill="1" applyBorder="1" applyAlignment="1">
      <alignment horizontal="center" vertical="center" wrapText="1"/>
    </xf>
    <xf numFmtId="164" fontId="5" fillId="0" borderId="41" xfId="0" applyNumberFormat="1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/>
    </xf>
    <xf numFmtId="164" fontId="9" fillId="0" borderId="27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4" fontId="9" fillId="0" borderId="28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 wrapText="1"/>
    </xf>
    <xf numFmtId="0" fontId="14" fillId="0" borderId="57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23" fillId="0" borderId="57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64" fontId="21" fillId="0" borderId="47" xfId="0" applyNumberFormat="1" applyFont="1" applyFill="1" applyBorder="1" applyAlignment="1">
      <alignment horizontal="center" vertical="center"/>
    </xf>
    <xf numFmtId="164" fontId="21" fillId="0" borderId="54" xfId="0" applyNumberFormat="1" applyFont="1" applyFill="1" applyBorder="1" applyAlignment="1">
      <alignment horizontal="center" vertical="center"/>
    </xf>
    <xf numFmtId="164" fontId="5" fillId="0" borderId="25" xfId="0" applyNumberFormat="1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164" fontId="9" fillId="0" borderId="29" xfId="0" applyNumberFormat="1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164" fontId="9" fillId="0" borderId="2" xfId="0" quotePrefix="1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/>
    </xf>
    <xf numFmtId="164" fontId="21" fillId="0" borderId="2" xfId="0" applyNumberFormat="1" applyFont="1" applyFill="1" applyBorder="1" applyAlignment="1">
      <alignment horizontal="center" vertical="center"/>
    </xf>
    <xf numFmtId="0" fontId="15" fillId="0" borderId="60" xfId="0" applyFont="1" applyFill="1" applyBorder="1" applyAlignment="1">
      <alignment horizontal="center" vertical="center" wrapText="1"/>
    </xf>
    <xf numFmtId="0" fontId="14" fillId="0" borderId="61" xfId="0" applyFont="1" applyFill="1" applyBorder="1" applyAlignment="1">
      <alignment horizontal="center" vertical="center" wrapText="1"/>
    </xf>
    <xf numFmtId="0" fontId="14" fillId="0" borderId="62" xfId="0" applyFont="1" applyFill="1" applyBorder="1" applyAlignment="1">
      <alignment horizontal="center" vertical="center" wrapText="1"/>
    </xf>
    <xf numFmtId="0" fontId="14" fillId="0" borderId="63" xfId="0" applyFont="1" applyFill="1" applyBorder="1" applyAlignment="1">
      <alignment horizontal="center" vertical="center" wrapText="1"/>
    </xf>
    <xf numFmtId="0" fontId="9" fillId="0" borderId="6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20" fontId="5" fillId="0" borderId="2" xfId="0" applyNumberFormat="1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/>
    </xf>
    <xf numFmtId="164" fontId="9" fillId="0" borderId="65" xfId="0" applyNumberFormat="1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 wrapText="1"/>
    </xf>
    <xf numFmtId="0" fontId="5" fillId="12" borderId="66" xfId="0" applyFont="1" applyFill="1" applyBorder="1" applyAlignment="1">
      <alignment horizontal="center" vertical="center" wrapText="1"/>
    </xf>
    <xf numFmtId="0" fontId="5" fillId="12" borderId="4" xfId="0" quotePrefix="1" applyFont="1" applyFill="1" applyBorder="1" applyAlignment="1">
      <alignment horizontal="center" vertical="center" wrapText="1"/>
    </xf>
    <xf numFmtId="0" fontId="5" fillId="13" borderId="4" xfId="0" quotePrefix="1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/>
    </xf>
    <xf numFmtId="0" fontId="5" fillId="12" borderId="67" xfId="0" applyFont="1" applyFill="1" applyBorder="1" applyAlignment="1">
      <alignment horizontal="center" vertical="center"/>
    </xf>
    <xf numFmtId="0" fontId="5" fillId="13" borderId="68" xfId="0" applyFont="1" applyFill="1" applyBorder="1" applyAlignment="1">
      <alignment horizontal="center" vertical="center"/>
    </xf>
    <xf numFmtId="0" fontId="0" fillId="0" borderId="98" xfId="0" applyBorder="1"/>
    <xf numFmtId="0" fontId="0" fillId="0" borderId="98" xfId="0" applyNumberFormat="1" applyBorder="1"/>
    <xf numFmtId="0" fontId="0" fillId="0" borderId="99" xfId="0" applyNumberFormat="1" applyBorder="1"/>
    <xf numFmtId="0" fontId="0" fillId="0" borderId="100" xfId="0" applyNumberFormat="1" applyBorder="1"/>
    <xf numFmtId="0" fontId="0" fillId="0" borderId="92" xfId="0" applyNumberFormat="1" applyBorder="1"/>
    <xf numFmtId="0" fontId="0" fillId="0" borderId="97" xfId="0" applyNumberFormat="1" applyBorder="1"/>
    <xf numFmtId="0" fontId="0" fillId="0" borderId="96" xfId="0" applyNumberFormat="1" applyBorder="1"/>
    <xf numFmtId="0" fontId="0" fillId="0" borderId="101" xfId="0" applyNumberFormat="1" applyBorder="1"/>
    <xf numFmtId="0" fontId="0" fillId="0" borderId="94" xfId="0" applyNumberFormat="1" applyBorder="1"/>
    <xf numFmtId="0" fontId="0" fillId="0" borderId="102" xfId="0" applyNumberFormat="1" applyBorder="1"/>
    <xf numFmtId="0" fontId="0" fillId="0" borderId="95" xfId="0" applyNumberFormat="1" applyBorder="1"/>
    <xf numFmtId="0" fontId="0" fillId="0" borderId="0" xfId="0" applyNumberFormat="1"/>
    <xf numFmtId="0" fontId="0" fillId="0" borderId="103" xfId="0" applyNumberFormat="1" applyBorder="1"/>
    <xf numFmtId="164" fontId="9" fillId="0" borderId="3" xfId="0" quotePrefix="1" applyNumberFormat="1" applyFont="1" applyFill="1" applyBorder="1" applyAlignment="1">
      <alignment horizontal="center" vertical="center" wrapText="1"/>
    </xf>
    <xf numFmtId="0" fontId="9" fillId="0" borderId="60" xfId="0" applyNumberFormat="1" applyFont="1" applyFill="1" applyBorder="1" applyAlignment="1">
      <alignment horizontal="center" vertical="center"/>
    </xf>
    <xf numFmtId="0" fontId="9" fillId="0" borderId="69" xfId="0" applyNumberFormat="1" applyFont="1" applyFill="1" applyBorder="1" applyAlignment="1">
      <alignment horizontal="center" vertical="center"/>
    </xf>
    <xf numFmtId="0" fontId="9" fillId="0" borderId="4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25" xfId="0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right"/>
    </xf>
    <xf numFmtId="0" fontId="0" fillId="4" borderId="0" xfId="0" applyFill="1" applyAlignment="1">
      <alignment horizontal="right"/>
    </xf>
    <xf numFmtId="0" fontId="14" fillId="6" borderId="52" xfId="0" applyFont="1" applyFill="1" applyBorder="1" applyAlignment="1">
      <alignment horizontal="center" vertical="center" wrapText="1"/>
    </xf>
    <xf numFmtId="0" fontId="14" fillId="6" borderId="51" xfId="0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164" fontId="9" fillId="6" borderId="1" xfId="0" applyNumberFormat="1" applyFont="1" applyFill="1" applyBorder="1" applyAlignment="1">
      <alignment horizontal="center" vertical="center" wrapText="1"/>
    </xf>
    <xf numFmtId="3" fontId="9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9" fillId="9" borderId="2" xfId="0" applyNumberFormat="1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20" fontId="5" fillId="9" borderId="2" xfId="0" applyNumberFormat="1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/>
    </xf>
    <xf numFmtId="164" fontId="9" fillId="5" borderId="65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20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5" borderId="59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64" fontId="9" fillId="5" borderId="2" xfId="0" quotePrefix="1" applyNumberFormat="1" applyFont="1" applyFill="1" applyBorder="1" applyAlignment="1">
      <alignment horizontal="center" vertical="center" wrapText="1"/>
    </xf>
    <xf numFmtId="164" fontId="21" fillId="5" borderId="2" xfId="0" applyNumberFormat="1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164" fontId="20" fillId="6" borderId="1" xfId="0" applyNumberFormat="1" applyFont="1" applyFill="1" applyBorder="1" applyAlignment="1">
      <alignment horizontal="center" vertical="center"/>
    </xf>
    <xf numFmtId="0" fontId="15" fillId="6" borderId="35" xfId="0" applyFont="1" applyFill="1" applyBorder="1" applyAlignment="1">
      <alignment horizontal="center" vertical="center" wrapText="1"/>
    </xf>
    <xf numFmtId="0" fontId="5" fillId="12" borderId="70" xfId="0" applyFont="1" applyFill="1" applyBorder="1" applyAlignment="1">
      <alignment horizontal="center" vertical="center" wrapText="1"/>
    </xf>
    <xf numFmtId="0" fontId="0" fillId="0" borderId="104" xfId="0" applyBorder="1"/>
    <xf numFmtId="0" fontId="0" fillId="0" borderId="100" xfId="0" pivotButton="1" applyBorder="1"/>
    <xf numFmtId="0" fontId="0" fillId="0" borderId="100" xfId="0" applyBorder="1"/>
    <xf numFmtId="0" fontId="0" fillId="0" borderId="105" xfId="0" applyBorder="1"/>
    <xf numFmtId="21" fontId="0" fillId="0" borderId="92" xfId="0" applyNumberFormat="1" applyBorder="1"/>
    <xf numFmtId="3" fontId="9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64" fontId="9" fillId="5" borderId="2" xfId="0" applyNumberFormat="1" applyFont="1" applyFill="1" applyBorder="1" applyAlignment="1">
      <alignment horizontal="center" vertical="center"/>
    </xf>
    <xf numFmtId="164" fontId="9" fillId="8" borderId="1" xfId="0" applyNumberFormat="1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164" fontId="21" fillId="5" borderId="25" xfId="0" applyNumberFormat="1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 wrapText="1"/>
    </xf>
    <xf numFmtId="0" fontId="23" fillId="5" borderId="25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/>
    </xf>
    <xf numFmtId="164" fontId="9" fillId="5" borderId="55" xfId="0" applyNumberFormat="1" applyFont="1" applyFill="1" applyBorder="1" applyAlignment="1">
      <alignment horizontal="center" vertical="center"/>
    </xf>
    <xf numFmtId="0" fontId="5" fillId="12" borderId="70" xfId="0" quotePrefix="1" applyFont="1" applyFill="1" applyBorder="1" applyAlignment="1">
      <alignment horizontal="center" vertical="center" wrapText="1"/>
    </xf>
    <xf numFmtId="0" fontId="5" fillId="13" borderId="70" xfId="0" quotePrefix="1" applyFont="1" applyFill="1" applyBorder="1" applyAlignment="1">
      <alignment horizontal="center" vertical="center" wrapText="1"/>
    </xf>
    <xf numFmtId="0" fontId="14" fillId="12" borderId="70" xfId="0" applyFont="1" applyFill="1" applyBorder="1" applyAlignment="1">
      <alignment horizontal="center" vertical="center" wrapText="1"/>
    </xf>
    <xf numFmtId="0" fontId="5" fillId="12" borderId="70" xfId="0" applyFont="1" applyFill="1" applyBorder="1" applyAlignment="1">
      <alignment horizontal="center" vertical="center"/>
    </xf>
    <xf numFmtId="0" fontId="5" fillId="13" borderId="70" xfId="0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 wrapText="1"/>
    </xf>
    <xf numFmtId="0" fontId="0" fillId="9" borderId="0" xfId="0" applyFill="1"/>
    <xf numFmtId="0" fontId="15" fillId="10" borderId="35" xfId="0" applyFont="1" applyFill="1" applyBorder="1" applyAlignment="1">
      <alignment horizontal="center" vertical="center" wrapText="1"/>
    </xf>
    <xf numFmtId="0" fontId="15" fillId="11" borderId="35" xfId="0" applyFont="1" applyFill="1" applyBorder="1" applyAlignment="1">
      <alignment horizontal="center" vertical="center" wrapText="1"/>
    </xf>
    <xf numFmtId="0" fontId="14" fillId="10" borderId="35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9" fillId="11" borderId="23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2" fillId="0" borderId="71" xfId="0" applyFont="1" applyBorder="1" applyAlignment="1">
      <alignment horizontal="center" vertical="center"/>
    </xf>
    <xf numFmtId="0" fontId="5" fillId="12" borderId="72" xfId="0" applyFont="1" applyFill="1" applyBorder="1" applyAlignment="1">
      <alignment horizontal="center" vertical="center" wrapText="1"/>
    </xf>
    <xf numFmtId="0" fontId="5" fillId="12" borderId="72" xfId="0" quotePrefix="1" applyFont="1" applyFill="1" applyBorder="1" applyAlignment="1">
      <alignment horizontal="center" vertical="center" wrapText="1"/>
    </xf>
    <xf numFmtId="0" fontId="5" fillId="13" borderId="72" xfId="0" quotePrefix="1" applyFont="1" applyFill="1" applyBorder="1" applyAlignment="1">
      <alignment horizontal="center" vertical="center" wrapText="1"/>
    </xf>
    <xf numFmtId="0" fontId="5" fillId="12" borderId="73" xfId="0" applyFont="1" applyFill="1" applyBorder="1" applyAlignment="1">
      <alignment horizontal="center" vertical="center"/>
    </xf>
    <xf numFmtId="0" fontId="5" fillId="13" borderId="74" xfId="0" applyFont="1" applyFill="1" applyBorder="1" applyAlignment="1">
      <alignment horizontal="center" vertical="center"/>
    </xf>
    <xf numFmtId="0" fontId="14" fillId="12" borderId="72" xfId="0" applyFont="1" applyFill="1" applyBorder="1" applyAlignment="1">
      <alignment horizontal="center" vertical="center" wrapText="1"/>
    </xf>
    <xf numFmtId="0" fontId="5" fillId="12" borderId="72" xfId="0" applyFont="1" applyFill="1" applyBorder="1" applyAlignment="1">
      <alignment horizontal="center" vertical="center"/>
    </xf>
    <xf numFmtId="0" fontId="0" fillId="9" borderId="0" xfId="0" applyFill="1" applyBorder="1"/>
    <xf numFmtId="0" fontId="5" fillId="12" borderId="0" xfId="0" applyFont="1" applyFill="1" applyBorder="1" applyAlignment="1">
      <alignment horizontal="center" vertical="center" wrapText="1"/>
    </xf>
    <xf numFmtId="0" fontId="5" fillId="12" borderId="75" xfId="0" applyFont="1" applyFill="1" applyBorder="1" applyAlignment="1">
      <alignment horizontal="center" vertical="center" wrapText="1"/>
    </xf>
    <xf numFmtId="20" fontId="5" fillId="9" borderId="76" xfId="0" applyNumberFormat="1" applyFont="1" applyFill="1" applyBorder="1" applyAlignment="1">
      <alignment horizontal="center" vertical="center" wrapText="1"/>
    </xf>
    <xf numFmtId="0" fontId="9" fillId="9" borderId="76" xfId="0" applyFont="1" applyFill="1" applyBorder="1" applyAlignment="1">
      <alignment horizontal="center" vertical="center" wrapText="1"/>
    </xf>
    <xf numFmtId="0" fontId="5" fillId="9" borderId="76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/>
    </xf>
    <xf numFmtId="164" fontId="5" fillId="10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64" fontId="5" fillId="11" borderId="1" xfId="0" applyNumberFormat="1" applyFont="1" applyFill="1" applyBorder="1" applyAlignment="1">
      <alignment horizontal="center" vertical="center" wrapText="1"/>
    </xf>
    <xf numFmtId="0" fontId="23" fillId="10" borderId="37" xfId="0" applyFont="1" applyFill="1" applyBorder="1" applyAlignment="1">
      <alignment horizontal="center" vertical="center" wrapText="1"/>
    </xf>
    <xf numFmtId="0" fontId="23" fillId="10" borderId="36" xfId="0" applyFont="1" applyFill="1" applyBorder="1" applyAlignment="1">
      <alignment horizontal="center" vertical="center" wrapText="1"/>
    </xf>
    <xf numFmtId="0" fontId="23" fillId="10" borderId="38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/>
    </xf>
    <xf numFmtId="164" fontId="21" fillId="6" borderId="35" xfId="0" applyNumberFormat="1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 wrapText="1"/>
    </xf>
    <xf numFmtId="0" fontId="3" fillId="14" borderId="23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164" fontId="9" fillId="14" borderId="1" xfId="0" quotePrefix="1" applyNumberFormat="1" applyFont="1" applyFill="1" applyBorder="1" applyAlignment="1">
      <alignment horizontal="center" vertical="center" wrapText="1"/>
    </xf>
    <xf numFmtId="164" fontId="9" fillId="14" borderId="1" xfId="0" applyNumberFormat="1" applyFont="1" applyFill="1" applyBorder="1" applyAlignment="1">
      <alignment horizontal="center" vertical="center"/>
    </xf>
    <xf numFmtId="164" fontId="21" fillId="14" borderId="1" xfId="0" applyNumberFormat="1" applyFont="1" applyFill="1" applyBorder="1" applyAlignment="1">
      <alignment horizontal="center" vertical="center"/>
    </xf>
    <xf numFmtId="0" fontId="15" fillId="14" borderId="35" xfId="0" applyFont="1" applyFill="1" applyBorder="1" applyAlignment="1">
      <alignment horizontal="center" vertical="center" wrapText="1"/>
    </xf>
    <xf numFmtId="0" fontId="14" fillId="14" borderId="36" xfId="0" applyFont="1" applyFill="1" applyBorder="1" applyAlignment="1">
      <alignment horizontal="center" vertical="center" wrapText="1"/>
    </xf>
    <xf numFmtId="0" fontId="14" fillId="14" borderId="37" xfId="0" applyFont="1" applyFill="1" applyBorder="1" applyAlignment="1">
      <alignment horizontal="center" vertical="center" wrapText="1"/>
    </xf>
    <xf numFmtId="0" fontId="14" fillId="14" borderId="38" xfId="0" applyFont="1" applyFill="1" applyBorder="1" applyAlignment="1">
      <alignment horizontal="center" vertical="center" wrapText="1"/>
    </xf>
    <xf numFmtId="0" fontId="9" fillId="14" borderId="23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164" fontId="9" fillId="14" borderId="1" xfId="0" applyNumberFormat="1" applyFont="1" applyFill="1" applyBorder="1" applyAlignment="1">
      <alignment horizontal="center" vertical="center" wrapText="1"/>
    </xf>
    <xf numFmtId="20" fontId="5" fillId="14" borderId="1" xfId="0" applyNumberFormat="1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/>
    </xf>
    <xf numFmtId="164" fontId="9" fillId="14" borderId="35" xfId="0" applyNumberFormat="1" applyFont="1" applyFill="1" applyBorder="1" applyAlignment="1">
      <alignment horizontal="center" vertical="center"/>
    </xf>
    <xf numFmtId="164" fontId="20" fillId="14" borderId="1" xfId="0" applyNumberFormat="1" applyFont="1" applyFill="1" applyBorder="1" applyAlignment="1">
      <alignment horizontal="center" vertical="center"/>
    </xf>
    <xf numFmtId="0" fontId="23" fillId="14" borderId="36" xfId="0" applyFont="1" applyFill="1" applyBorder="1" applyAlignment="1">
      <alignment horizontal="center" vertical="center" wrapText="1"/>
    </xf>
    <xf numFmtId="0" fontId="23" fillId="14" borderId="37" xfId="0" applyFont="1" applyFill="1" applyBorder="1" applyAlignment="1">
      <alignment horizontal="center" vertical="center" wrapText="1"/>
    </xf>
    <xf numFmtId="0" fontId="23" fillId="14" borderId="38" xfId="0" applyFont="1" applyFill="1" applyBorder="1" applyAlignment="1">
      <alignment horizontal="center" vertical="center" wrapText="1"/>
    </xf>
    <xf numFmtId="0" fontId="3" fillId="14" borderId="77" xfId="0" applyFont="1" applyFill="1" applyBorder="1" applyAlignment="1">
      <alignment horizontal="center" vertical="center" wrapText="1"/>
    </xf>
    <xf numFmtId="0" fontId="3" fillId="14" borderId="76" xfId="0" applyFont="1" applyFill="1" applyBorder="1" applyAlignment="1">
      <alignment horizontal="center" vertical="center" wrapText="1"/>
    </xf>
    <xf numFmtId="164" fontId="9" fillId="14" borderId="76" xfId="0" quotePrefix="1" applyNumberFormat="1" applyFont="1" applyFill="1" applyBorder="1" applyAlignment="1">
      <alignment horizontal="center" vertical="center" wrapText="1"/>
    </xf>
    <xf numFmtId="164" fontId="21" fillId="14" borderId="76" xfId="0" applyNumberFormat="1" applyFont="1" applyFill="1" applyBorder="1" applyAlignment="1">
      <alignment horizontal="center" vertical="center"/>
    </xf>
    <xf numFmtId="0" fontId="15" fillId="14" borderId="78" xfId="0" applyFont="1" applyFill="1" applyBorder="1" applyAlignment="1">
      <alignment horizontal="center" vertical="center" wrapText="1"/>
    </xf>
    <xf numFmtId="0" fontId="9" fillId="14" borderId="77" xfId="0" applyFont="1" applyFill="1" applyBorder="1" applyAlignment="1">
      <alignment horizontal="center" vertical="center" wrapText="1"/>
    </xf>
    <xf numFmtId="20" fontId="5" fillId="14" borderId="76" xfId="0" applyNumberFormat="1" applyFont="1" applyFill="1" applyBorder="1" applyAlignment="1">
      <alignment horizontal="center" vertical="center" wrapText="1"/>
    </xf>
    <xf numFmtId="0" fontId="5" fillId="14" borderId="76" xfId="0" applyFont="1" applyFill="1" applyBorder="1" applyAlignment="1">
      <alignment horizontal="center" vertical="center"/>
    </xf>
    <xf numFmtId="164" fontId="9" fillId="14" borderId="78" xfId="0" applyNumberFormat="1" applyFont="1" applyFill="1" applyBorder="1" applyAlignment="1">
      <alignment horizontal="center" vertical="center"/>
    </xf>
    <xf numFmtId="164" fontId="5" fillId="14" borderId="1" xfId="0" applyNumberFormat="1" applyFont="1" applyFill="1" applyBorder="1" applyAlignment="1">
      <alignment horizontal="center" vertical="center" wrapText="1"/>
    </xf>
    <xf numFmtId="0" fontId="3" fillId="14" borderId="24" xfId="0" applyFont="1" applyFill="1" applyBorder="1" applyAlignment="1">
      <alignment horizontal="center" vertical="center" wrapText="1"/>
    </xf>
    <xf numFmtId="0" fontId="3" fillId="14" borderId="25" xfId="0" applyFont="1" applyFill="1" applyBorder="1" applyAlignment="1">
      <alignment horizontal="center" vertical="center" wrapText="1"/>
    </xf>
    <xf numFmtId="164" fontId="9" fillId="14" borderId="25" xfId="0" quotePrefix="1" applyNumberFormat="1" applyFont="1" applyFill="1" applyBorder="1" applyAlignment="1">
      <alignment horizontal="center" vertical="center" wrapText="1"/>
    </xf>
    <xf numFmtId="164" fontId="21" fillId="14" borderId="25" xfId="0" applyNumberFormat="1" applyFont="1" applyFill="1" applyBorder="1" applyAlignment="1">
      <alignment horizontal="center" vertical="center"/>
    </xf>
    <xf numFmtId="164" fontId="9" fillId="14" borderId="25" xfId="0" applyNumberFormat="1" applyFont="1" applyFill="1" applyBorder="1" applyAlignment="1">
      <alignment horizontal="center" vertical="center"/>
    </xf>
    <xf numFmtId="0" fontId="15" fillId="14" borderId="55" xfId="0" applyFont="1" applyFill="1" applyBorder="1" applyAlignment="1">
      <alignment horizontal="center" vertical="center" wrapText="1"/>
    </xf>
    <xf numFmtId="0" fontId="14" fillId="14" borderId="51" xfId="0" applyFont="1" applyFill="1" applyBorder="1" applyAlignment="1">
      <alignment horizontal="center" vertical="center" wrapText="1"/>
    </xf>
    <xf numFmtId="0" fontId="14" fillId="14" borderId="52" xfId="0" applyFont="1" applyFill="1" applyBorder="1" applyAlignment="1">
      <alignment horizontal="center" vertical="center" wrapText="1"/>
    </xf>
    <xf numFmtId="0" fontId="14" fillId="14" borderId="53" xfId="0" applyFont="1" applyFill="1" applyBorder="1" applyAlignment="1">
      <alignment horizontal="center" vertical="center" wrapText="1"/>
    </xf>
    <xf numFmtId="0" fontId="9" fillId="14" borderId="24" xfId="0" applyFont="1" applyFill="1" applyBorder="1" applyAlignment="1">
      <alignment horizontal="center" vertical="center" wrapText="1"/>
    </xf>
    <xf numFmtId="20" fontId="5" fillId="14" borderId="25" xfId="0" applyNumberFormat="1" applyFont="1" applyFill="1" applyBorder="1" applyAlignment="1">
      <alignment horizontal="center" vertical="center" wrapText="1"/>
    </xf>
    <xf numFmtId="164" fontId="5" fillId="14" borderId="25" xfId="0" applyNumberFormat="1" applyFont="1" applyFill="1" applyBorder="1" applyAlignment="1">
      <alignment horizontal="center" vertical="center" wrapText="1"/>
    </xf>
    <xf numFmtId="0" fontId="5" fillId="14" borderId="25" xfId="0" applyFont="1" applyFill="1" applyBorder="1" applyAlignment="1">
      <alignment horizontal="center" vertical="center"/>
    </xf>
    <xf numFmtId="164" fontId="9" fillId="14" borderId="55" xfId="0" applyNumberFormat="1" applyFont="1" applyFill="1" applyBorder="1" applyAlignment="1">
      <alignment horizontal="center" vertical="center"/>
    </xf>
    <xf numFmtId="0" fontId="3" fillId="6" borderId="59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164" fontId="9" fillId="6" borderId="2" xfId="0" quotePrefix="1" applyNumberFormat="1" applyFont="1" applyFill="1" applyBorder="1" applyAlignment="1">
      <alignment horizontal="center" vertical="center" wrapText="1"/>
    </xf>
    <xf numFmtId="164" fontId="21" fillId="6" borderId="2" xfId="0" applyNumberFormat="1" applyFont="1" applyFill="1" applyBorder="1" applyAlignment="1">
      <alignment horizontal="center" vertical="center"/>
    </xf>
    <xf numFmtId="164" fontId="20" fillId="6" borderId="2" xfId="0" applyNumberFormat="1" applyFont="1" applyFill="1" applyBorder="1" applyAlignment="1">
      <alignment horizontal="center" vertical="center"/>
    </xf>
    <xf numFmtId="0" fontId="15" fillId="6" borderId="65" xfId="0" applyFont="1" applyFill="1" applyBorder="1" applyAlignment="1">
      <alignment horizontal="center" vertical="center" wrapText="1"/>
    </xf>
    <xf numFmtId="0" fontId="14" fillId="6" borderId="61" xfId="0" applyFont="1" applyFill="1" applyBorder="1" applyAlignment="1">
      <alignment horizontal="center" vertical="center" wrapText="1"/>
    </xf>
    <xf numFmtId="0" fontId="14" fillId="6" borderId="62" xfId="0" applyFont="1" applyFill="1" applyBorder="1" applyAlignment="1">
      <alignment horizontal="center" vertical="center" wrapText="1"/>
    </xf>
    <xf numFmtId="0" fontId="14" fillId="6" borderId="63" xfId="0" applyFont="1" applyFill="1" applyBorder="1" applyAlignment="1">
      <alignment horizontal="center" vertical="center" wrapText="1"/>
    </xf>
    <xf numFmtId="0" fontId="9" fillId="6" borderId="59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164" fontId="5" fillId="5" borderId="25" xfId="0" applyNumberFormat="1" applyFont="1" applyFill="1" applyBorder="1" applyAlignment="1">
      <alignment horizontal="center" vertical="center" wrapText="1"/>
    </xf>
    <xf numFmtId="164" fontId="9" fillId="6" borderId="2" xfId="0" applyNumberFormat="1" applyFont="1" applyFill="1" applyBorder="1" applyAlignment="1">
      <alignment horizontal="center" vertical="center" wrapText="1"/>
    </xf>
    <xf numFmtId="20" fontId="5" fillId="9" borderId="35" xfId="0" applyNumberFormat="1" applyFont="1" applyFill="1" applyBorder="1" applyAlignment="1">
      <alignment horizontal="center" vertical="center" wrapText="1"/>
    </xf>
    <xf numFmtId="20" fontId="5" fillId="9" borderId="3" xfId="0" applyNumberFormat="1" applyFont="1" applyFill="1" applyBorder="1" applyAlignment="1">
      <alignment horizontal="center" vertical="center" wrapText="1"/>
    </xf>
    <xf numFmtId="164" fontId="9" fillId="14" borderId="76" xfId="0" applyNumberFormat="1" applyFont="1" applyFill="1" applyBorder="1" applyAlignment="1">
      <alignment horizontal="center" vertical="center" wrapText="1"/>
    </xf>
    <xf numFmtId="164" fontId="9" fillId="6" borderId="2" xfId="0" applyNumberFormat="1" applyFont="1" applyFill="1" applyBorder="1" applyAlignment="1">
      <alignment horizontal="center" vertical="center"/>
    </xf>
    <xf numFmtId="164" fontId="9" fillId="8" borderId="3" xfId="0" applyNumberFormat="1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horizontal="center" vertical="center"/>
    </xf>
    <xf numFmtId="0" fontId="22" fillId="6" borderId="37" xfId="0" applyFont="1" applyFill="1" applyBorder="1" applyAlignment="1">
      <alignment horizontal="center" vertical="center" wrapText="1"/>
    </xf>
    <xf numFmtId="0" fontId="5" fillId="12" borderId="17" xfId="0" applyFont="1" applyFill="1" applyBorder="1" applyAlignment="1">
      <alignment horizontal="center" vertical="center" wrapText="1"/>
    </xf>
    <xf numFmtId="0" fontId="5" fillId="12" borderId="79" xfId="0" applyFont="1" applyFill="1" applyBorder="1" applyAlignment="1">
      <alignment horizontal="center" vertical="center" wrapText="1"/>
    </xf>
    <xf numFmtId="0" fontId="5" fillId="12" borderId="79" xfId="0" quotePrefix="1" applyFont="1" applyFill="1" applyBorder="1" applyAlignment="1">
      <alignment horizontal="center" vertical="center" wrapText="1"/>
    </xf>
    <xf numFmtId="0" fontId="5" fillId="13" borderId="79" xfId="0" quotePrefix="1" applyFont="1" applyFill="1" applyBorder="1" applyAlignment="1">
      <alignment horizontal="center" vertical="center" wrapText="1"/>
    </xf>
    <xf numFmtId="0" fontId="5" fillId="12" borderId="80" xfId="0" applyFont="1" applyFill="1" applyBorder="1" applyAlignment="1">
      <alignment horizontal="center" vertical="center"/>
    </xf>
    <xf numFmtId="0" fontId="5" fillId="12" borderId="81" xfId="0" applyFont="1" applyFill="1" applyBorder="1" applyAlignment="1">
      <alignment horizontal="center" vertical="center" wrapText="1"/>
    </xf>
    <xf numFmtId="164" fontId="20" fillId="14" borderId="76" xfId="0" applyNumberFormat="1" applyFont="1" applyFill="1" applyBorder="1" applyAlignment="1">
      <alignment horizontal="center" vertical="center"/>
    </xf>
    <xf numFmtId="0" fontId="23" fillId="14" borderId="88" xfId="0" applyFont="1" applyFill="1" applyBorder="1" applyAlignment="1">
      <alignment horizontal="center" vertical="center" wrapText="1"/>
    </xf>
    <xf numFmtId="0" fontId="23" fillId="14" borderId="89" xfId="0" applyFont="1" applyFill="1" applyBorder="1" applyAlignment="1">
      <alignment horizontal="center" vertical="center" wrapText="1"/>
    </xf>
    <xf numFmtId="0" fontId="23" fillId="14" borderId="90" xfId="0" applyFont="1" applyFill="1" applyBorder="1" applyAlignment="1">
      <alignment horizontal="center" vertical="center" wrapText="1"/>
    </xf>
    <xf numFmtId="0" fontId="9" fillId="5" borderId="76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20" fontId="5" fillId="5" borderId="76" xfId="0" applyNumberFormat="1" applyFont="1" applyFill="1" applyBorder="1" applyAlignment="1">
      <alignment horizontal="center" vertical="center" wrapText="1"/>
    </xf>
    <xf numFmtId="164" fontId="9" fillId="5" borderId="76" xfId="0" applyNumberFormat="1" applyFont="1" applyFill="1" applyBorder="1" applyAlignment="1">
      <alignment horizontal="center" vertical="center"/>
    </xf>
    <xf numFmtId="164" fontId="24" fillId="6" borderId="2" xfId="0" applyNumberFormat="1" applyFont="1" applyFill="1" applyBorder="1" applyAlignment="1">
      <alignment horizontal="center" vertical="center" wrapText="1"/>
    </xf>
    <xf numFmtId="164" fontId="21" fillId="6" borderId="65" xfId="0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Border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164" fontId="9" fillId="8" borderId="1" xfId="0" quotePrefix="1" applyNumberFormat="1" applyFont="1" applyFill="1" applyBorder="1" applyAlignment="1">
      <alignment horizontal="center" vertical="center" wrapText="1"/>
    </xf>
    <xf numFmtId="0" fontId="15" fillId="8" borderId="35" xfId="0" applyFont="1" applyFill="1" applyBorder="1" applyAlignment="1">
      <alignment horizontal="center" vertical="center" wrapText="1"/>
    </xf>
    <xf numFmtId="0" fontId="14" fillId="8" borderId="36" xfId="0" applyFont="1" applyFill="1" applyBorder="1" applyAlignment="1">
      <alignment horizontal="center" vertical="center" wrapText="1"/>
    </xf>
    <xf numFmtId="0" fontId="14" fillId="8" borderId="37" xfId="0" applyFont="1" applyFill="1" applyBorder="1" applyAlignment="1">
      <alignment horizontal="center" vertical="center" wrapText="1"/>
    </xf>
    <xf numFmtId="0" fontId="14" fillId="8" borderId="38" xfId="0" applyFont="1" applyFill="1" applyBorder="1" applyAlignment="1">
      <alignment horizontal="center" vertical="center" wrapText="1"/>
    </xf>
    <xf numFmtId="0" fontId="9" fillId="8" borderId="23" xfId="0" applyFont="1" applyFill="1" applyBorder="1" applyAlignment="1">
      <alignment horizontal="center" vertical="center" wrapText="1"/>
    </xf>
    <xf numFmtId="164" fontId="9" fillId="8" borderId="1" xfId="0" applyNumberFormat="1" applyFont="1" applyFill="1" applyBorder="1" applyAlignment="1">
      <alignment horizontal="center" vertical="center" wrapText="1"/>
    </xf>
    <xf numFmtId="0" fontId="23" fillId="8" borderId="36" xfId="0" applyFont="1" applyFill="1" applyBorder="1" applyAlignment="1">
      <alignment horizontal="center" vertical="center" wrapText="1"/>
    </xf>
    <xf numFmtId="0" fontId="23" fillId="8" borderId="37" xfId="0" applyFont="1" applyFill="1" applyBorder="1" applyAlignment="1">
      <alignment horizontal="center" vertical="center" wrapText="1"/>
    </xf>
    <xf numFmtId="0" fontId="23" fillId="8" borderId="38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20" fontId="5" fillId="8" borderId="1" xfId="0" applyNumberFormat="1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164" fontId="9" fillId="15" borderId="1" xfId="0" quotePrefix="1" applyNumberFormat="1" applyFont="1" applyFill="1" applyBorder="1" applyAlignment="1">
      <alignment horizontal="center" vertical="center" wrapText="1"/>
    </xf>
    <xf numFmtId="164" fontId="9" fillId="15" borderId="3" xfId="0" applyNumberFormat="1" applyFont="1" applyFill="1" applyBorder="1" applyAlignment="1">
      <alignment horizontal="center" vertical="center" wrapText="1"/>
    </xf>
    <xf numFmtId="0" fontId="15" fillId="15" borderId="35" xfId="0" applyFont="1" applyFill="1" applyBorder="1" applyAlignment="1">
      <alignment horizontal="center" vertical="center" wrapText="1"/>
    </xf>
    <xf numFmtId="0" fontId="14" fillId="15" borderId="36" xfId="0" applyFont="1" applyFill="1" applyBorder="1" applyAlignment="1">
      <alignment horizontal="center" vertical="center" wrapText="1"/>
    </xf>
    <xf numFmtId="0" fontId="14" fillId="15" borderId="37" xfId="0" applyFont="1" applyFill="1" applyBorder="1" applyAlignment="1">
      <alignment horizontal="center" vertical="center" wrapText="1"/>
    </xf>
    <xf numFmtId="0" fontId="14" fillId="15" borderId="38" xfId="0" applyFont="1" applyFill="1" applyBorder="1" applyAlignment="1">
      <alignment horizontal="center" vertical="center" wrapText="1"/>
    </xf>
    <xf numFmtId="0" fontId="9" fillId="15" borderId="23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20" fontId="5" fillId="15" borderId="1" xfId="0" applyNumberFormat="1" applyFont="1" applyFill="1" applyBorder="1" applyAlignment="1">
      <alignment horizontal="center" vertical="center" wrapText="1"/>
    </xf>
    <xf numFmtId="164" fontId="9" fillId="15" borderId="3" xfId="0" applyNumberFormat="1" applyFont="1" applyFill="1" applyBorder="1" applyAlignment="1">
      <alignment horizontal="center" vertical="center"/>
    </xf>
    <xf numFmtId="164" fontId="9" fillId="15" borderId="1" xfId="0" applyNumberFormat="1" applyFont="1" applyFill="1" applyBorder="1" applyAlignment="1">
      <alignment horizontal="center" vertical="center" wrapText="1"/>
    </xf>
    <xf numFmtId="164" fontId="9" fillId="15" borderId="3" xfId="0" quotePrefix="1" applyNumberFormat="1" applyFont="1" applyFill="1" applyBorder="1" applyAlignment="1">
      <alignment horizontal="center" vertical="center" wrapText="1"/>
    </xf>
    <xf numFmtId="0" fontId="23" fillId="15" borderId="36" xfId="0" applyFont="1" applyFill="1" applyBorder="1" applyAlignment="1">
      <alignment horizontal="center" vertical="center" wrapText="1"/>
    </xf>
    <xf numFmtId="0" fontId="23" fillId="15" borderId="37" xfId="0" applyFont="1" applyFill="1" applyBorder="1" applyAlignment="1">
      <alignment horizontal="center" vertical="center" wrapText="1"/>
    </xf>
    <xf numFmtId="0" fontId="23" fillId="15" borderId="38" xfId="0" applyFont="1" applyFill="1" applyBorder="1" applyAlignment="1">
      <alignment horizontal="center" vertical="center" wrapText="1"/>
    </xf>
    <xf numFmtId="164" fontId="20" fillId="15" borderId="3" xfId="0" applyNumberFormat="1" applyFont="1" applyFill="1" applyBorder="1" applyAlignment="1">
      <alignment horizontal="center" vertical="center"/>
    </xf>
    <xf numFmtId="164" fontId="9" fillId="15" borderId="1" xfId="0" applyNumberFormat="1" applyFont="1" applyFill="1" applyBorder="1" applyAlignment="1">
      <alignment horizontal="center" vertical="center"/>
    </xf>
    <xf numFmtId="164" fontId="20" fillId="15" borderId="1" xfId="0" applyNumberFormat="1" applyFont="1" applyFill="1" applyBorder="1" applyAlignment="1">
      <alignment horizontal="center" vertical="center"/>
    </xf>
    <xf numFmtId="0" fontId="14" fillId="15" borderId="3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18" borderId="1" xfId="0" applyFill="1" applyBorder="1"/>
    <xf numFmtId="0" fontId="0" fillId="0" borderId="76" xfId="0" applyBorder="1"/>
    <xf numFmtId="0" fontId="14" fillId="17" borderId="0" xfId="0" applyFont="1" applyFill="1" applyBorder="1" applyAlignment="1">
      <alignment horizontal="center"/>
    </xf>
    <xf numFmtId="0" fontId="10" fillId="0" borderId="1" xfId="0" applyFont="1" applyFill="1" applyBorder="1"/>
    <xf numFmtId="0" fontId="0" fillId="18" borderId="76" xfId="0" applyFill="1" applyBorder="1"/>
    <xf numFmtId="0" fontId="10" fillId="18" borderId="1" xfId="0" applyFont="1" applyFill="1" applyBorder="1"/>
    <xf numFmtId="0" fontId="0" fillId="0" borderId="107" xfId="0" applyBorder="1"/>
    <xf numFmtId="0" fontId="0" fillId="0" borderId="108" xfId="0" applyBorder="1"/>
    <xf numFmtId="0" fontId="0" fillId="0" borderId="109" xfId="0" applyBorder="1"/>
    <xf numFmtId="0" fontId="0" fillId="18" borderId="109" xfId="0" applyFill="1" applyBorder="1"/>
    <xf numFmtId="0" fontId="0" fillId="0" borderId="22" xfId="0" applyBorder="1"/>
    <xf numFmtId="0" fontId="0" fillId="6" borderId="76" xfId="0" applyFill="1" applyBorder="1" applyAlignment="1">
      <alignment horizontal="center"/>
    </xf>
    <xf numFmtId="0" fontId="0" fillId="6" borderId="107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08" xfId="0" applyBorder="1" applyAlignment="1">
      <alignment horizontal="center"/>
    </xf>
    <xf numFmtId="0" fontId="14" fillId="17" borderId="76" xfId="0" applyFont="1" applyFill="1" applyBorder="1" applyAlignment="1">
      <alignment horizontal="center"/>
    </xf>
    <xf numFmtId="0" fontId="0" fillId="0" borderId="107" xfId="0" applyFill="1" applyBorder="1"/>
    <xf numFmtId="0" fontId="0" fillId="6" borderId="109" xfId="0" applyFill="1" applyBorder="1" applyAlignment="1">
      <alignment horizontal="center"/>
    </xf>
    <xf numFmtId="0" fontId="0" fillId="18" borderId="107" xfId="0" applyFill="1" applyBorder="1"/>
    <xf numFmtId="0" fontId="0" fillId="0" borderId="107" xfId="0" applyBorder="1" applyAlignment="1">
      <alignment horizontal="center"/>
    </xf>
    <xf numFmtId="0" fontId="0" fillId="0" borderId="109" xfId="0" applyBorder="1" applyAlignment="1">
      <alignment horizontal="center"/>
    </xf>
    <xf numFmtId="0" fontId="14" fillId="0" borderId="0" xfId="0" applyFont="1"/>
    <xf numFmtId="0" fontId="0" fillId="0" borderId="76" xfId="0" applyBorder="1" applyAlignment="1">
      <alignment horizontal="center"/>
    </xf>
    <xf numFmtId="0" fontId="14" fillId="17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/>
    <xf numFmtId="0" fontId="1" fillId="0" borderId="0" xfId="0" applyFont="1" applyFill="1"/>
    <xf numFmtId="0" fontId="0" fillId="0" borderId="0" xfId="0" applyFont="1" applyFill="1"/>
    <xf numFmtId="164" fontId="5" fillId="15" borderId="114" xfId="0" applyNumberFormat="1" applyFont="1" applyFill="1" applyBorder="1" applyAlignment="1">
      <alignment horizontal="center" vertical="center" wrapText="1"/>
    </xf>
    <xf numFmtId="164" fontId="9" fillId="15" borderId="114" xfId="0" applyNumberFormat="1" applyFont="1" applyFill="1" applyBorder="1" applyAlignment="1">
      <alignment horizontal="center" vertical="center" wrapText="1"/>
    </xf>
    <xf numFmtId="0" fontId="3" fillId="8" borderId="115" xfId="0" applyFont="1" applyFill="1" applyBorder="1" applyAlignment="1">
      <alignment horizontal="center" vertical="center" wrapText="1"/>
    </xf>
    <xf numFmtId="0" fontId="3" fillId="8" borderId="107" xfId="0" applyFont="1" applyFill="1" applyBorder="1" applyAlignment="1">
      <alignment horizontal="center" vertical="center" wrapText="1"/>
    </xf>
    <xf numFmtId="164" fontId="9" fillId="8" borderId="107" xfId="0" applyNumberFormat="1" applyFont="1" applyFill="1" applyBorder="1" applyAlignment="1">
      <alignment horizontal="center" vertical="center" wrapText="1"/>
    </xf>
    <xf numFmtId="164" fontId="9" fillId="8" borderId="107" xfId="0" quotePrefix="1" applyNumberFormat="1" applyFont="1" applyFill="1" applyBorder="1" applyAlignment="1">
      <alignment horizontal="center" vertical="center" wrapText="1"/>
    </xf>
    <xf numFmtId="164" fontId="9" fillId="8" borderId="116" xfId="0" applyNumberFormat="1" applyFont="1" applyFill="1" applyBorder="1" applyAlignment="1">
      <alignment horizontal="center" vertical="center"/>
    </xf>
    <xf numFmtId="0" fontId="15" fillId="8" borderId="112" xfId="0" applyFont="1" applyFill="1" applyBorder="1" applyAlignment="1">
      <alignment horizontal="center" vertical="center" wrapText="1"/>
    </xf>
    <xf numFmtId="0" fontId="9" fillId="8" borderId="117" xfId="0" applyFont="1" applyFill="1" applyBorder="1" applyAlignment="1">
      <alignment horizontal="center" vertical="center" wrapText="1"/>
    </xf>
    <xf numFmtId="0" fontId="9" fillId="8" borderId="107" xfId="0" applyFont="1" applyFill="1" applyBorder="1" applyAlignment="1">
      <alignment horizontal="center" vertical="center" wrapText="1"/>
    </xf>
    <xf numFmtId="0" fontId="3" fillId="8" borderId="118" xfId="0" applyFont="1" applyFill="1" applyBorder="1" applyAlignment="1">
      <alignment horizontal="center" vertical="center" wrapText="1"/>
    </xf>
    <xf numFmtId="0" fontId="3" fillId="15" borderId="118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/>
    </xf>
    <xf numFmtId="164" fontId="9" fillId="8" borderId="114" xfId="0" applyNumberFormat="1" applyFont="1" applyFill="1" applyBorder="1" applyAlignment="1">
      <alignment horizontal="center" vertical="center" wrapText="1"/>
    </xf>
    <xf numFmtId="0" fontId="3" fillId="8" borderId="119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164" fontId="9" fillId="8" borderId="2" xfId="0" applyNumberFormat="1" applyFont="1" applyFill="1" applyBorder="1" applyAlignment="1">
      <alignment horizontal="center" vertical="center" wrapText="1"/>
    </xf>
    <xf numFmtId="164" fontId="9" fillId="8" borderId="2" xfId="0" quotePrefix="1" applyNumberFormat="1" applyFont="1" applyFill="1" applyBorder="1" applyAlignment="1">
      <alignment horizontal="center" vertical="center" wrapText="1"/>
    </xf>
    <xf numFmtId="164" fontId="9" fillId="8" borderId="60" xfId="0" applyNumberFormat="1" applyFont="1" applyFill="1" applyBorder="1" applyAlignment="1">
      <alignment horizontal="center" vertical="center"/>
    </xf>
    <xf numFmtId="0" fontId="9" fillId="8" borderId="59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164" fontId="5" fillId="15" borderId="1" xfId="0" applyNumberFormat="1" applyFont="1" applyFill="1" applyBorder="1" applyAlignment="1">
      <alignment horizontal="center" vertical="center" wrapText="1"/>
    </xf>
    <xf numFmtId="164" fontId="5" fillId="8" borderId="1" xfId="0" applyNumberFormat="1" applyFont="1" applyFill="1" applyBorder="1" applyAlignment="1">
      <alignment horizontal="center" vertical="center" wrapText="1"/>
    </xf>
    <xf numFmtId="164" fontId="9" fillId="8" borderId="113" xfId="0" applyNumberFormat="1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/>
    </xf>
    <xf numFmtId="164" fontId="9" fillId="8" borderId="109" xfId="0" applyNumberFormat="1" applyFont="1" applyFill="1" applyBorder="1" applyAlignment="1">
      <alignment horizontal="center" vertical="center"/>
    </xf>
    <xf numFmtId="0" fontId="14" fillId="8" borderId="120" xfId="0" applyFont="1" applyFill="1" applyBorder="1" applyAlignment="1">
      <alignment horizontal="center" vertical="center" wrapText="1"/>
    </xf>
    <xf numFmtId="0" fontId="14" fillId="8" borderId="121" xfId="0" applyFont="1" applyFill="1" applyBorder="1" applyAlignment="1">
      <alignment horizontal="center" vertical="center" wrapText="1"/>
    </xf>
    <xf numFmtId="0" fontId="14" fillId="8" borderId="122" xfId="0" applyFont="1" applyFill="1" applyBorder="1" applyAlignment="1">
      <alignment horizontal="center" vertical="center" wrapText="1"/>
    </xf>
    <xf numFmtId="0" fontId="23" fillId="8" borderId="123" xfId="0" applyFont="1" applyFill="1" applyBorder="1" applyAlignment="1">
      <alignment horizontal="center" vertical="center" wrapText="1"/>
    </xf>
    <xf numFmtId="0" fontId="23" fillId="8" borderId="124" xfId="0" applyFont="1" applyFill="1" applyBorder="1" applyAlignment="1">
      <alignment horizontal="center" vertical="center" wrapText="1"/>
    </xf>
    <xf numFmtId="0" fontId="23" fillId="8" borderId="125" xfId="0" applyFont="1" applyFill="1" applyBorder="1" applyAlignment="1">
      <alignment horizontal="center" vertical="center" wrapText="1"/>
    </xf>
    <xf numFmtId="164" fontId="20" fillId="8" borderId="3" xfId="0" applyNumberFormat="1" applyFont="1" applyFill="1" applyBorder="1" applyAlignment="1">
      <alignment horizontal="center" vertical="center"/>
    </xf>
    <xf numFmtId="164" fontId="9" fillId="8" borderId="76" xfId="0" applyNumberFormat="1" applyFont="1" applyFill="1" applyBorder="1" applyAlignment="1">
      <alignment horizontal="center" vertical="center" wrapText="1"/>
    </xf>
    <xf numFmtId="164" fontId="9" fillId="15" borderId="76" xfId="0" applyNumberFormat="1" applyFont="1" applyFill="1" applyBorder="1" applyAlignment="1">
      <alignment horizontal="center" vertical="center" wrapText="1"/>
    </xf>
    <xf numFmtId="164" fontId="5" fillId="15" borderId="76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2" fillId="0" borderId="82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0" xfId="0" applyBorder="1" applyAlignment="1">
      <alignment horizontal="center"/>
    </xf>
    <xf numFmtId="0" fontId="16" fillId="2" borderId="81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83" xfId="0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9" fillId="4" borderId="84" xfId="0" applyFont="1" applyFill="1" applyBorder="1" applyAlignment="1">
      <alignment horizontal="center" vertical="center" wrapText="1"/>
    </xf>
    <xf numFmtId="0" fontId="19" fillId="4" borderId="85" xfId="0" applyFont="1" applyFill="1" applyBorder="1" applyAlignment="1">
      <alignment horizontal="center" vertical="center" wrapText="1"/>
    </xf>
    <xf numFmtId="0" fontId="19" fillId="4" borderId="86" xfId="0" applyFont="1" applyFill="1" applyBorder="1" applyAlignment="1">
      <alignment horizontal="center" vertical="center" wrapText="1"/>
    </xf>
    <xf numFmtId="0" fontId="3" fillId="4" borderId="87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74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0" fontId="4" fillId="2" borderId="83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4" fillId="16" borderId="110" xfId="0" applyFont="1" applyFill="1" applyBorder="1" applyAlignment="1">
      <alignment horizontal="center" vertical="center"/>
    </xf>
    <xf numFmtId="0" fontId="14" fillId="16" borderId="106" xfId="0" applyFont="1" applyFill="1" applyBorder="1" applyAlignment="1">
      <alignment horizontal="center" vertical="center"/>
    </xf>
    <xf numFmtId="0" fontId="14" fillId="16" borderId="11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6" borderId="4" xfId="0" applyFont="1" applyFill="1" applyBorder="1" applyAlignment="1">
      <alignment horizontal="center"/>
    </xf>
    <xf numFmtId="20" fontId="9" fillId="3" borderId="126" xfId="0" applyNumberFormat="1" applyFont="1" applyFill="1" applyBorder="1" applyAlignment="1">
      <alignment horizontal="center" vertical="center"/>
    </xf>
    <xf numFmtId="20" fontId="9" fillId="3" borderId="127" xfId="0" applyNumberFormat="1" applyFont="1" applyFill="1" applyBorder="1" applyAlignment="1">
      <alignment horizontal="center" vertical="center"/>
    </xf>
    <xf numFmtId="20" fontId="9" fillId="3" borderId="45" xfId="0" applyNumberFormat="1" applyFont="1" applyFill="1" applyBorder="1" applyAlignment="1">
      <alignment horizontal="center" vertical="center"/>
    </xf>
    <xf numFmtId="20" fontId="9" fillId="3" borderId="3" xfId="0" applyNumberFormat="1" applyFont="1" applyFill="1" applyBorder="1" applyAlignment="1">
      <alignment horizontal="center" vertical="center"/>
    </xf>
    <xf numFmtId="20" fontId="9" fillId="3" borderId="128" xfId="0" applyNumberFormat="1" applyFont="1" applyFill="1" applyBorder="1" applyAlignment="1">
      <alignment horizontal="center" vertical="center"/>
    </xf>
    <xf numFmtId="20" fontId="9" fillId="3" borderId="47" xfId="0" applyNumberFormat="1" applyFont="1" applyFill="1" applyBorder="1" applyAlignment="1">
      <alignment horizontal="center" vertical="center"/>
    </xf>
    <xf numFmtId="0" fontId="3" fillId="8" borderId="129" xfId="0" applyFont="1" applyFill="1" applyBorder="1" applyAlignment="1">
      <alignment horizontal="center" vertical="center" wrapText="1"/>
    </xf>
    <xf numFmtId="0" fontId="3" fillId="8" borderId="76" xfId="0" applyFont="1" applyFill="1" applyBorder="1" applyAlignment="1">
      <alignment horizontal="center" vertical="center" wrapText="1"/>
    </xf>
    <xf numFmtId="164" fontId="9" fillId="8" borderId="76" xfId="0" quotePrefix="1" applyNumberFormat="1" applyFont="1" applyFill="1" applyBorder="1" applyAlignment="1">
      <alignment horizontal="center" vertical="center" wrapText="1"/>
    </xf>
    <xf numFmtId="164" fontId="9" fillId="8" borderId="130" xfId="0" applyNumberFormat="1" applyFont="1" applyFill="1" applyBorder="1" applyAlignment="1">
      <alignment horizontal="center" vertical="center"/>
    </xf>
    <xf numFmtId="164" fontId="9" fillId="8" borderId="76" xfId="0" applyNumberFormat="1" applyFont="1" applyFill="1" applyBorder="1" applyAlignment="1">
      <alignment horizontal="center" vertical="center"/>
    </xf>
    <xf numFmtId="0" fontId="15" fillId="8" borderId="78" xfId="0" applyFont="1" applyFill="1" applyBorder="1" applyAlignment="1">
      <alignment horizontal="center" vertical="center" wrapText="1"/>
    </xf>
    <xf numFmtId="0" fontId="23" fillId="8" borderId="88" xfId="0" applyFont="1" applyFill="1" applyBorder="1" applyAlignment="1">
      <alignment horizontal="center" vertical="center" wrapText="1"/>
    </xf>
    <xf numFmtId="0" fontId="23" fillId="8" borderId="89" xfId="0" applyFont="1" applyFill="1" applyBorder="1" applyAlignment="1">
      <alignment horizontal="center" vertical="center" wrapText="1"/>
    </xf>
    <xf numFmtId="0" fontId="23" fillId="8" borderId="90" xfId="0" applyFont="1" applyFill="1" applyBorder="1" applyAlignment="1">
      <alignment horizontal="center" vertical="center" wrapText="1"/>
    </xf>
    <xf numFmtId="0" fontId="9" fillId="8" borderId="77" xfId="0" applyFont="1" applyFill="1" applyBorder="1" applyAlignment="1">
      <alignment horizontal="center" vertical="center" wrapText="1"/>
    </xf>
    <xf numFmtId="0" fontId="9" fillId="8" borderId="76" xfId="0" applyFont="1" applyFill="1" applyBorder="1" applyAlignment="1">
      <alignment horizontal="center" vertical="center" wrapText="1"/>
    </xf>
    <xf numFmtId="164" fontId="9" fillId="8" borderId="13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1" fillId="0" borderId="71" xfId="1" applyFont="1" applyBorder="1" applyAlignment="1" applyProtection="1">
      <alignment horizontal="left" vertical="center"/>
    </xf>
    <xf numFmtId="0" fontId="10" fillId="0" borderId="71" xfId="0" applyFont="1" applyBorder="1" applyAlignment="1">
      <alignment horizontal="left" vertical="center"/>
    </xf>
    <xf numFmtId="20" fontId="5" fillId="0" borderId="71" xfId="0" applyNumberFormat="1" applyFont="1" applyBorder="1" applyAlignment="1">
      <alignment horizontal="center" vertical="center" wrapText="1"/>
    </xf>
    <xf numFmtId="0" fontId="0" fillId="0" borderId="71" xfId="0" applyBorder="1"/>
    <xf numFmtId="0" fontId="0" fillId="0" borderId="71" xfId="0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164" fontId="9" fillId="0" borderId="0" xfId="0" quotePrefix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20" fontId="5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/>
    </xf>
  </cellXfs>
  <cellStyles count="4">
    <cellStyle name="Collegamento ipertestuale" xfId="1" builtinId="8"/>
    <cellStyle name="Migliaia" xfId="2" builtinId="3"/>
    <cellStyle name="Normale" xfId="0" builtinId="0"/>
    <cellStyle name="Normale 2" xfId="3"/>
  </cellStyles>
  <dxfs count="10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 53 2022 con variazioni 30-11-2021.xlsx]PeakHourGraph!Tabella pivot1</c:name>
    <c:fmtId val="1"/>
  </c:pivotSource>
  <c:chart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6"/>
          </a:solidFill>
          <a:ln>
            <a:noFill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6"/>
          </a:solidFill>
          <a:ln>
            <a:noFill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6"/>
          </a:solidFill>
          <a:ln>
            <a:noFill/>
          </a:ln>
          <a:effectLst/>
        </c:spPr>
        <c:marker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6"/>
          </a:solidFill>
          <a:ln>
            <a:noFill/>
          </a:ln>
          <a:effectLst/>
        </c:spPr>
        <c:marker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PeakHourGraph!$B$3:$B$4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PeakHourGraph!$A$5:$A$26</c:f>
              <c:strCache>
                <c:ptCount val="21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10</c:v>
                </c:pt>
                <c:pt idx="10">
                  <c:v>11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</c:strCache>
            </c:strRef>
          </c:cat>
          <c:val>
            <c:numRef>
              <c:f>PeakHourGraph!$B$5:$B$26</c:f>
              <c:numCache>
                <c:formatCode>General</c:formatCode>
                <c:ptCount val="21"/>
                <c:pt idx="1">
                  <c:v>5</c:v>
                </c:pt>
                <c:pt idx="2">
                  <c:v>2</c:v>
                </c:pt>
                <c:pt idx="7">
                  <c:v>2</c:v>
                </c:pt>
                <c:pt idx="10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04-4B00-BA17-BF3E1C9072C2}"/>
            </c:ext>
          </c:extLst>
        </c:ser>
        <c:ser>
          <c:idx val="1"/>
          <c:order val="1"/>
          <c:tx>
            <c:strRef>
              <c:f>PeakHourGraph!$C$3:$C$4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PeakHourGraph!$A$5:$A$26</c:f>
              <c:strCache>
                <c:ptCount val="21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10</c:v>
                </c:pt>
                <c:pt idx="10">
                  <c:v>11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</c:strCache>
            </c:strRef>
          </c:cat>
          <c:val>
            <c:numRef>
              <c:f>PeakHourGraph!$C$5:$C$26</c:f>
              <c:numCache>
                <c:formatCode>General</c:formatCode>
                <c:ptCount val="21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2">
                  <c:v>1</c:v>
                </c:pt>
                <c:pt idx="17">
                  <c:v>2</c:v>
                </c:pt>
                <c:pt idx="1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A04-4B00-BA17-BF3E1C9072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9027200"/>
        <c:axId val="629027744"/>
      </c:barChart>
      <c:catAx>
        <c:axId val="62902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9027744"/>
        <c:crosses val="autoZero"/>
        <c:auto val="1"/>
        <c:lblAlgn val="ctr"/>
        <c:lblOffset val="100"/>
        <c:noMultiLvlLbl val="0"/>
      </c:catAx>
      <c:valAx>
        <c:axId val="62902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902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 53 2022 con variazioni 30-11-2021.xlsx]PeakIntervalGraph!Tabella pivot3</c:name>
    <c:fmtId val="1"/>
  </c:pivotSource>
  <c:chart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PeakIntervalGraph!$B$3:$B$4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PeakIntervalGraph!$A$5:$A$26</c:f>
              <c:strCache>
                <c:ptCount val="21"/>
                <c:pt idx="0">
                  <c:v>0-1</c:v>
                </c:pt>
                <c:pt idx="1">
                  <c:v>1-2</c:v>
                </c:pt>
                <c:pt idx="2">
                  <c:v>2-3</c:v>
                </c:pt>
                <c:pt idx="3">
                  <c:v>3-4</c:v>
                </c:pt>
                <c:pt idx="4">
                  <c:v>4-5</c:v>
                </c:pt>
                <c:pt idx="5">
                  <c:v>5-6</c:v>
                </c:pt>
                <c:pt idx="6">
                  <c:v>6-7</c:v>
                </c:pt>
                <c:pt idx="7">
                  <c:v>7-8</c:v>
                </c:pt>
                <c:pt idx="8">
                  <c:v>8-9</c:v>
                </c:pt>
                <c:pt idx="9">
                  <c:v>10-11</c:v>
                </c:pt>
                <c:pt idx="10">
                  <c:v>11-12</c:v>
                </c:pt>
                <c:pt idx="11">
                  <c:v>13-14</c:v>
                </c:pt>
                <c:pt idx="12">
                  <c:v>14-15</c:v>
                </c:pt>
                <c:pt idx="13">
                  <c:v>15-16</c:v>
                </c:pt>
                <c:pt idx="14">
                  <c:v>17-18</c:v>
                </c:pt>
                <c:pt idx="15">
                  <c:v>18-19</c:v>
                </c:pt>
                <c:pt idx="16">
                  <c:v>19-20</c:v>
                </c:pt>
                <c:pt idx="17">
                  <c:v>20-21</c:v>
                </c:pt>
                <c:pt idx="18">
                  <c:v>21-22</c:v>
                </c:pt>
                <c:pt idx="19">
                  <c:v>22-23</c:v>
                </c:pt>
                <c:pt idx="20">
                  <c:v>23-24</c:v>
                </c:pt>
              </c:strCache>
            </c:strRef>
          </c:cat>
          <c:val>
            <c:numRef>
              <c:f>PeakIntervalGraph!$B$5:$B$26</c:f>
              <c:numCache>
                <c:formatCode>General</c:formatCode>
                <c:ptCount val="21"/>
                <c:pt idx="2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7">
                  <c:v>1</c:v>
                </c:pt>
                <c:pt idx="2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8D-4200-9F61-987DD45C3FB2}"/>
            </c:ext>
          </c:extLst>
        </c:ser>
        <c:ser>
          <c:idx val="1"/>
          <c:order val="1"/>
          <c:tx>
            <c:strRef>
              <c:f>PeakIntervalGraph!$C$3:$C$4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PeakIntervalGraph!$A$5:$A$26</c:f>
              <c:strCache>
                <c:ptCount val="21"/>
                <c:pt idx="0">
                  <c:v>0-1</c:v>
                </c:pt>
                <c:pt idx="1">
                  <c:v>1-2</c:v>
                </c:pt>
                <c:pt idx="2">
                  <c:v>2-3</c:v>
                </c:pt>
                <c:pt idx="3">
                  <c:v>3-4</c:v>
                </c:pt>
                <c:pt idx="4">
                  <c:v>4-5</c:v>
                </c:pt>
                <c:pt idx="5">
                  <c:v>5-6</c:v>
                </c:pt>
                <c:pt idx="6">
                  <c:v>6-7</c:v>
                </c:pt>
                <c:pt idx="7">
                  <c:v>7-8</c:v>
                </c:pt>
                <c:pt idx="8">
                  <c:v>8-9</c:v>
                </c:pt>
                <c:pt idx="9">
                  <c:v>10-11</c:v>
                </c:pt>
                <c:pt idx="10">
                  <c:v>11-12</c:v>
                </c:pt>
                <c:pt idx="11">
                  <c:v>13-14</c:v>
                </c:pt>
                <c:pt idx="12">
                  <c:v>14-15</c:v>
                </c:pt>
                <c:pt idx="13">
                  <c:v>15-16</c:v>
                </c:pt>
                <c:pt idx="14">
                  <c:v>17-18</c:v>
                </c:pt>
                <c:pt idx="15">
                  <c:v>18-19</c:v>
                </c:pt>
                <c:pt idx="16">
                  <c:v>19-20</c:v>
                </c:pt>
                <c:pt idx="17">
                  <c:v>20-21</c:v>
                </c:pt>
                <c:pt idx="18">
                  <c:v>21-22</c:v>
                </c:pt>
                <c:pt idx="19">
                  <c:v>22-23</c:v>
                </c:pt>
                <c:pt idx="20">
                  <c:v>23-24</c:v>
                </c:pt>
              </c:strCache>
            </c:strRef>
          </c:cat>
          <c:val>
            <c:numRef>
              <c:f>PeakIntervalGraph!$C$5:$C$26</c:f>
              <c:numCache>
                <c:formatCode>General</c:formatCode>
                <c:ptCount val="21"/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7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8D-4200-9F61-987DD45C3F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9023392"/>
        <c:axId val="629016864"/>
      </c:barChart>
      <c:catAx>
        <c:axId val="62902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9016864"/>
        <c:crosses val="autoZero"/>
        <c:auto val="1"/>
        <c:lblAlgn val="ctr"/>
        <c:lblOffset val="100"/>
        <c:noMultiLvlLbl val="0"/>
      </c:catAx>
      <c:valAx>
        <c:axId val="62901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902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 53 2022 con variazioni 30-11-2021.xlsx]Grafici_ORD!Tabella pivot3</c:name>
    <c:fmtId val="0"/>
  </c:pivotSource>
  <c:chart>
    <c:autoTitleDeleted val="0"/>
    <c:pivotFmts>
      <c:pivotFmt>
        <c:idx val="0"/>
        <c:spPr>
          <a:solidFill>
            <a:srgbClr val="FF0000"/>
          </a:solidFill>
          <a:ln w="25400">
            <a:noFill/>
          </a:ln>
        </c:spPr>
        <c:marker>
          <c:symbol val="none"/>
        </c:marker>
        <c:dLbl>
          <c:idx val="0"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900" b="0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B050"/>
          </a:solidFill>
          <a:ln w="25400">
            <a:noFill/>
          </a:ln>
        </c:spPr>
        <c:marker>
          <c:symbol val="none"/>
        </c:marker>
        <c:dLbl>
          <c:idx val="0"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900" b="0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FF0000"/>
          </a:solidFill>
          <a:ln w="25400">
            <a:noFill/>
          </a:ln>
        </c:spPr>
        <c:marker>
          <c:symbol val="none"/>
        </c:marker>
        <c:dLbl>
          <c:idx val="0"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900" b="0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B050"/>
          </a:solidFill>
          <a:ln w="25400">
            <a:noFill/>
          </a:ln>
        </c:spPr>
        <c:marker>
          <c:symbol val="none"/>
        </c:marker>
        <c:dLbl>
          <c:idx val="0"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900" b="0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Grafici_ORD!$B$12:$B$13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Grafici_ORD!$A$14:$A$37</c:f>
              <c:strCache>
                <c:ptCount val="23"/>
                <c:pt idx="0">
                  <c:v>0-1</c:v>
                </c:pt>
                <c:pt idx="1">
                  <c:v>1-2</c:v>
                </c:pt>
                <c:pt idx="2">
                  <c:v>2-3</c:v>
                </c:pt>
                <c:pt idx="3">
                  <c:v>3-4</c:v>
                </c:pt>
                <c:pt idx="4">
                  <c:v>4-5</c:v>
                </c:pt>
                <c:pt idx="5">
                  <c:v>5-6</c:v>
                </c:pt>
                <c:pt idx="6">
                  <c:v>6-7</c:v>
                </c:pt>
                <c:pt idx="7">
                  <c:v>7-8</c:v>
                </c:pt>
                <c:pt idx="8">
                  <c:v>8-9</c:v>
                </c:pt>
                <c:pt idx="9">
                  <c:v>9-10</c:v>
                </c:pt>
                <c:pt idx="10">
                  <c:v>10-11</c:v>
                </c:pt>
                <c:pt idx="11">
                  <c:v>11-12</c:v>
                </c:pt>
                <c:pt idx="12">
                  <c:v>12-13</c:v>
                </c:pt>
                <c:pt idx="13">
                  <c:v>13-14</c:v>
                </c:pt>
                <c:pt idx="14">
                  <c:v>14-15</c:v>
                </c:pt>
                <c:pt idx="15">
                  <c:v>15-16</c:v>
                </c:pt>
                <c:pt idx="16">
                  <c:v>16-17</c:v>
                </c:pt>
                <c:pt idx="17">
                  <c:v>17-18</c:v>
                </c:pt>
                <c:pt idx="18">
                  <c:v>18-19</c:v>
                </c:pt>
                <c:pt idx="19">
                  <c:v>19-20</c:v>
                </c:pt>
                <c:pt idx="20">
                  <c:v>20-21</c:v>
                </c:pt>
                <c:pt idx="21">
                  <c:v>21-22</c:v>
                </c:pt>
                <c:pt idx="22">
                  <c:v>23-24</c:v>
                </c:pt>
              </c:strCache>
            </c:strRef>
          </c:cat>
          <c:val>
            <c:numRef>
              <c:f>Grafici_ORD!$B$14:$B$37</c:f>
              <c:numCache>
                <c:formatCode>General</c:formatCode>
                <c:ptCount val="23"/>
                <c:pt idx="7">
                  <c:v>1</c:v>
                </c:pt>
                <c:pt idx="13">
                  <c:v>1</c:v>
                </c:pt>
                <c:pt idx="17">
                  <c:v>2</c:v>
                </c:pt>
                <c:pt idx="18">
                  <c:v>1</c:v>
                </c:pt>
                <c:pt idx="20">
                  <c:v>1</c:v>
                </c:pt>
                <c:pt idx="2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6A-45CC-8E5E-EE0EFAB6E083}"/>
            </c:ext>
          </c:extLst>
        </c:ser>
        <c:ser>
          <c:idx val="1"/>
          <c:order val="1"/>
          <c:tx>
            <c:strRef>
              <c:f>Grafici_ORD!$C$12:$C$13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Grafici_ORD!$A$14:$A$37</c:f>
              <c:strCache>
                <c:ptCount val="23"/>
                <c:pt idx="0">
                  <c:v>0-1</c:v>
                </c:pt>
                <c:pt idx="1">
                  <c:v>1-2</c:v>
                </c:pt>
                <c:pt idx="2">
                  <c:v>2-3</c:v>
                </c:pt>
                <c:pt idx="3">
                  <c:v>3-4</c:v>
                </c:pt>
                <c:pt idx="4">
                  <c:v>4-5</c:v>
                </c:pt>
                <c:pt idx="5">
                  <c:v>5-6</c:v>
                </c:pt>
                <c:pt idx="6">
                  <c:v>6-7</c:v>
                </c:pt>
                <c:pt idx="7">
                  <c:v>7-8</c:v>
                </c:pt>
                <c:pt idx="8">
                  <c:v>8-9</c:v>
                </c:pt>
                <c:pt idx="9">
                  <c:v>9-10</c:v>
                </c:pt>
                <c:pt idx="10">
                  <c:v>10-11</c:v>
                </c:pt>
                <c:pt idx="11">
                  <c:v>11-12</c:v>
                </c:pt>
                <c:pt idx="12">
                  <c:v>12-13</c:v>
                </c:pt>
                <c:pt idx="13">
                  <c:v>13-14</c:v>
                </c:pt>
                <c:pt idx="14">
                  <c:v>14-15</c:v>
                </c:pt>
                <c:pt idx="15">
                  <c:v>15-16</c:v>
                </c:pt>
                <c:pt idx="16">
                  <c:v>16-17</c:v>
                </c:pt>
                <c:pt idx="17">
                  <c:v>17-18</c:v>
                </c:pt>
                <c:pt idx="18">
                  <c:v>18-19</c:v>
                </c:pt>
                <c:pt idx="19">
                  <c:v>19-20</c:v>
                </c:pt>
                <c:pt idx="20">
                  <c:v>20-21</c:v>
                </c:pt>
                <c:pt idx="21">
                  <c:v>21-22</c:v>
                </c:pt>
                <c:pt idx="22">
                  <c:v>23-24</c:v>
                </c:pt>
              </c:strCache>
            </c:strRef>
          </c:cat>
          <c:val>
            <c:numRef>
              <c:f>Grafici_ORD!$C$14:$C$37</c:f>
              <c:numCache>
                <c:formatCode>General</c:formatCode>
                <c:ptCount val="23"/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8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7">
                  <c:v>1</c:v>
                </c:pt>
                <c:pt idx="18">
                  <c:v>1</c:v>
                </c:pt>
                <c:pt idx="2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6A-45CC-8E5E-EE0EFAB6E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9013056"/>
        <c:axId val="629029920"/>
      </c:barChart>
      <c:catAx>
        <c:axId val="62901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29029920"/>
        <c:crosses val="autoZero"/>
        <c:auto val="0"/>
        <c:lblAlgn val="ctr"/>
        <c:lblOffset val="100"/>
        <c:noMultiLvlLbl val="0"/>
      </c:catAx>
      <c:valAx>
        <c:axId val="62902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290130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48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 53 2022 con variazioni 30-11-2021.xlsx]Grafici_ORD!Tabella pivot4</c:name>
    <c:fmtId val="0"/>
  </c:pivotSource>
  <c:chart>
    <c:autoTitleDeleted val="0"/>
    <c:pivotFmts>
      <c:pivotFmt>
        <c:idx val="0"/>
        <c:spPr>
          <a:solidFill>
            <a:srgbClr val="FF0000"/>
          </a:solidFill>
          <a:ln w="25400">
            <a:noFill/>
          </a:ln>
        </c:spPr>
        <c:marker>
          <c:symbol val="none"/>
        </c:marker>
        <c:dLbl>
          <c:idx val="0"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900" b="0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B050"/>
          </a:solidFill>
          <a:ln w="25400">
            <a:noFill/>
          </a:ln>
        </c:spPr>
        <c:marker>
          <c:symbol val="none"/>
        </c:marker>
        <c:dLbl>
          <c:idx val="0"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900" b="0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FF0000"/>
          </a:solidFill>
          <a:ln w="25400">
            <a:noFill/>
          </a:ln>
        </c:spPr>
        <c:marker>
          <c:symbol val="none"/>
        </c:marker>
        <c:dLbl>
          <c:idx val="0"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900" b="0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B050"/>
          </a:solidFill>
          <a:ln w="25400">
            <a:noFill/>
          </a:ln>
        </c:spPr>
        <c:marker>
          <c:symbol val="none"/>
        </c:marker>
        <c:dLbl>
          <c:idx val="0"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900" b="0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Grafici_ORD!$B$39:$B$40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Grafici_ORD!$A$41:$A$64</c:f>
              <c:strCache>
                <c:ptCount val="23"/>
                <c:pt idx="0">
                  <c:v>0-1</c:v>
                </c:pt>
                <c:pt idx="1">
                  <c:v>1-2</c:v>
                </c:pt>
                <c:pt idx="2">
                  <c:v>2-3</c:v>
                </c:pt>
                <c:pt idx="3">
                  <c:v>3-4</c:v>
                </c:pt>
                <c:pt idx="4">
                  <c:v>4-5</c:v>
                </c:pt>
                <c:pt idx="5">
                  <c:v>5-6</c:v>
                </c:pt>
                <c:pt idx="6">
                  <c:v>6-7</c:v>
                </c:pt>
                <c:pt idx="7">
                  <c:v>7-8</c:v>
                </c:pt>
                <c:pt idx="8">
                  <c:v>8-9</c:v>
                </c:pt>
                <c:pt idx="9">
                  <c:v>9-10</c:v>
                </c:pt>
                <c:pt idx="10">
                  <c:v>10-11</c:v>
                </c:pt>
                <c:pt idx="11">
                  <c:v>11-12</c:v>
                </c:pt>
                <c:pt idx="12">
                  <c:v>12-13</c:v>
                </c:pt>
                <c:pt idx="13">
                  <c:v>13-14</c:v>
                </c:pt>
                <c:pt idx="14">
                  <c:v>14-15</c:v>
                </c:pt>
                <c:pt idx="15">
                  <c:v>15-16</c:v>
                </c:pt>
                <c:pt idx="16">
                  <c:v>16-17</c:v>
                </c:pt>
                <c:pt idx="17">
                  <c:v>17-18</c:v>
                </c:pt>
                <c:pt idx="18">
                  <c:v>18-19</c:v>
                </c:pt>
                <c:pt idx="19">
                  <c:v>19-20</c:v>
                </c:pt>
                <c:pt idx="20">
                  <c:v>20-21</c:v>
                </c:pt>
                <c:pt idx="21">
                  <c:v>21-22</c:v>
                </c:pt>
                <c:pt idx="22">
                  <c:v>23-24</c:v>
                </c:pt>
              </c:strCache>
            </c:strRef>
          </c:cat>
          <c:val>
            <c:numRef>
              <c:f>Grafici_ORD!$B$41:$B$64</c:f>
              <c:numCache>
                <c:formatCode>General</c:formatCode>
                <c:ptCount val="23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5">
                  <c:v>1</c:v>
                </c:pt>
                <c:pt idx="7">
                  <c:v>1</c:v>
                </c:pt>
                <c:pt idx="13">
                  <c:v>1</c:v>
                </c:pt>
                <c:pt idx="14">
                  <c:v>1</c:v>
                </c:pt>
                <c:pt idx="16">
                  <c:v>1</c:v>
                </c:pt>
                <c:pt idx="17">
                  <c:v>2</c:v>
                </c:pt>
                <c:pt idx="20">
                  <c:v>1</c:v>
                </c:pt>
                <c:pt idx="2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69-4F4B-8142-BBA5CE15CF4D}"/>
            </c:ext>
          </c:extLst>
        </c:ser>
        <c:ser>
          <c:idx val="1"/>
          <c:order val="1"/>
          <c:tx>
            <c:strRef>
              <c:f>Grafici_ORD!$C$39:$C$40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Grafici_ORD!$A$41:$A$64</c:f>
              <c:strCache>
                <c:ptCount val="23"/>
                <c:pt idx="0">
                  <c:v>0-1</c:v>
                </c:pt>
                <c:pt idx="1">
                  <c:v>1-2</c:v>
                </c:pt>
                <c:pt idx="2">
                  <c:v>2-3</c:v>
                </c:pt>
                <c:pt idx="3">
                  <c:v>3-4</c:v>
                </c:pt>
                <c:pt idx="4">
                  <c:v>4-5</c:v>
                </c:pt>
                <c:pt idx="5">
                  <c:v>5-6</c:v>
                </c:pt>
                <c:pt idx="6">
                  <c:v>6-7</c:v>
                </c:pt>
                <c:pt idx="7">
                  <c:v>7-8</c:v>
                </c:pt>
                <c:pt idx="8">
                  <c:v>8-9</c:v>
                </c:pt>
                <c:pt idx="9">
                  <c:v>9-10</c:v>
                </c:pt>
                <c:pt idx="10">
                  <c:v>10-11</c:v>
                </c:pt>
                <c:pt idx="11">
                  <c:v>11-12</c:v>
                </c:pt>
                <c:pt idx="12">
                  <c:v>12-13</c:v>
                </c:pt>
                <c:pt idx="13">
                  <c:v>13-14</c:v>
                </c:pt>
                <c:pt idx="14">
                  <c:v>14-15</c:v>
                </c:pt>
                <c:pt idx="15">
                  <c:v>15-16</c:v>
                </c:pt>
                <c:pt idx="16">
                  <c:v>16-17</c:v>
                </c:pt>
                <c:pt idx="17">
                  <c:v>17-18</c:v>
                </c:pt>
                <c:pt idx="18">
                  <c:v>18-19</c:v>
                </c:pt>
                <c:pt idx="19">
                  <c:v>19-20</c:v>
                </c:pt>
                <c:pt idx="20">
                  <c:v>20-21</c:v>
                </c:pt>
                <c:pt idx="21">
                  <c:v>21-22</c:v>
                </c:pt>
                <c:pt idx="22">
                  <c:v>23-24</c:v>
                </c:pt>
              </c:strCache>
            </c:strRef>
          </c:cat>
          <c:val>
            <c:numRef>
              <c:f>Grafici_ORD!$C$41:$C$64</c:f>
              <c:numCache>
                <c:formatCode>General</c:formatCode>
                <c:ptCount val="23"/>
                <c:pt idx="1">
                  <c:v>1</c:v>
                </c:pt>
                <c:pt idx="4">
                  <c:v>2</c:v>
                </c:pt>
                <c:pt idx="6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7">
                  <c:v>3</c:v>
                </c:pt>
                <c:pt idx="18">
                  <c:v>1</c:v>
                </c:pt>
                <c:pt idx="2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69-4F4B-8142-BBA5CE15C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9021760"/>
        <c:axId val="629013600"/>
      </c:barChart>
      <c:catAx>
        <c:axId val="62902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29013600"/>
        <c:crosses val="autoZero"/>
        <c:auto val="0"/>
        <c:lblAlgn val="ctr"/>
        <c:lblOffset val="100"/>
        <c:noMultiLvlLbl val="0"/>
      </c:catAx>
      <c:valAx>
        <c:axId val="6290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29021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48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 53 2022 con variazioni 30-11-2021.xlsx]Grafici_ORD!Tabella pivot6</c:name>
    <c:fmtId val="0"/>
  </c:pivotSource>
  <c:chart>
    <c:autoTitleDeleted val="0"/>
    <c:pivotFmts>
      <c:pivotFmt>
        <c:idx val="0"/>
        <c:spPr>
          <a:solidFill>
            <a:srgbClr val="FF0000"/>
          </a:solidFill>
          <a:ln w="25400">
            <a:noFill/>
          </a:ln>
        </c:spPr>
        <c:marker>
          <c:symbol val="none"/>
        </c:marker>
        <c:dLbl>
          <c:idx val="0"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900" b="0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B050"/>
          </a:solidFill>
          <a:ln w="25400">
            <a:noFill/>
          </a:ln>
        </c:spPr>
        <c:marker>
          <c:symbol val="none"/>
        </c:marker>
        <c:dLbl>
          <c:idx val="0"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900" b="0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FF0000"/>
          </a:solidFill>
          <a:ln w="25400">
            <a:noFill/>
          </a:ln>
        </c:spPr>
        <c:marker>
          <c:symbol val="none"/>
        </c:marker>
        <c:dLbl>
          <c:idx val="0"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900" b="0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B050"/>
          </a:solidFill>
          <a:ln w="25400">
            <a:noFill/>
          </a:ln>
        </c:spPr>
        <c:marker>
          <c:symbol val="none"/>
        </c:marker>
        <c:dLbl>
          <c:idx val="0"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900" b="0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Grafici_ORD!$B$66:$B$67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Grafici_ORD!$A$68:$A$91</c:f>
              <c:strCache>
                <c:ptCount val="23"/>
                <c:pt idx="0">
                  <c:v>0-1</c:v>
                </c:pt>
                <c:pt idx="1">
                  <c:v>1-2</c:v>
                </c:pt>
                <c:pt idx="2">
                  <c:v>2-3</c:v>
                </c:pt>
                <c:pt idx="3">
                  <c:v>3-4</c:v>
                </c:pt>
                <c:pt idx="4">
                  <c:v>4-5</c:v>
                </c:pt>
                <c:pt idx="5">
                  <c:v>5-6</c:v>
                </c:pt>
                <c:pt idx="6">
                  <c:v>6-7</c:v>
                </c:pt>
                <c:pt idx="7">
                  <c:v>7-8</c:v>
                </c:pt>
                <c:pt idx="8">
                  <c:v>8-9</c:v>
                </c:pt>
                <c:pt idx="9">
                  <c:v>9-10</c:v>
                </c:pt>
                <c:pt idx="10">
                  <c:v>10-11</c:v>
                </c:pt>
                <c:pt idx="11">
                  <c:v>11-12</c:v>
                </c:pt>
                <c:pt idx="12">
                  <c:v>12-13</c:v>
                </c:pt>
                <c:pt idx="13">
                  <c:v>13-14</c:v>
                </c:pt>
                <c:pt idx="14">
                  <c:v>14-15</c:v>
                </c:pt>
                <c:pt idx="15">
                  <c:v>15-16</c:v>
                </c:pt>
                <c:pt idx="16">
                  <c:v>16-17</c:v>
                </c:pt>
                <c:pt idx="17">
                  <c:v>17-18</c:v>
                </c:pt>
                <c:pt idx="18">
                  <c:v>18-19</c:v>
                </c:pt>
                <c:pt idx="19">
                  <c:v>19-20</c:v>
                </c:pt>
                <c:pt idx="20">
                  <c:v>20-21</c:v>
                </c:pt>
                <c:pt idx="21">
                  <c:v>21-22</c:v>
                </c:pt>
                <c:pt idx="22">
                  <c:v>23-24</c:v>
                </c:pt>
              </c:strCache>
            </c:strRef>
          </c:cat>
          <c:val>
            <c:numRef>
              <c:f>Grafici_ORD!$B$68:$B$91</c:f>
              <c:numCache>
                <c:formatCode>General</c:formatCode>
                <c:ptCount val="23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5">
                  <c:v>1</c:v>
                </c:pt>
                <c:pt idx="7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20">
                  <c:v>1</c:v>
                </c:pt>
                <c:pt idx="2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AC-4715-A0BB-E650DFAB5742}"/>
            </c:ext>
          </c:extLst>
        </c:ser>
        <c:ser>
          <c:idx val="1"/>
          <c:order val="1"/>
          <c:tx>
            <c:strRef>
              <c:f>Grafici_ORD!$C$66:$C$67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Grafici_ORD!$A$68:$A$91</c:f>
              <c:strCache>
                <c:ptCount val="23"/>
                <c:pt idx="0">
                  <c:v>0-1</c:v>
                </c:pt>
                <c:pt idx="1">
                  <c:v>1-2</c:v>
                </c:pt>
                <c:pt idx="2">
                  <c:v>2-3</c:v>
                </c:pt>
                <c:pt idx="3">
                  <c:v>3-4</c:v>
                </c:pt>
                <c:pt idx="4">
                  <c:v>4-5</c:v>
                </c:pt>
                <c:pt idx="5">
                  <c:v>5-6</c:v>
                </c:pt>
                <c:pt idx="6">
                  <c:v>6-7</c:v>
                </c:pt>
                <c:pt idx="7">
                  <c:v>7-8</c:v>
                </c:pt>
                <c:pt idx="8">
                  <c:v>8-9</c:v>
                </c:pt>
                <c:pt idx="9">
                  <c:v>9-10</c:v>
                </c:pt>
                <c:pt idx="10">
                  <c:v>10-11</c:v>
                </c:pt>
                <c:pt idx="11">
                  <c:v>11-12</c:v>
                </c:pt>
                <c:pt idx="12">
                  <c:v>12-13</c:v>
                </c:pt>
                <c:pt idx="13">
                  <c:v>13-14</c:v>
                </c:pt>
                <c:pt idx="14">
                  <c:v>14-15</c:v>
                </c:pt>
                <c:pt idx="15">
                  <c:v>15-16</c:v>
                </c:pt>
                <c:pt idx="16">
                  <c:v>16-17</c:v>
                </c:pt>
                <c:pt idx="17">
                  <c:v>17-18</c:v>
                </c:pt>
                <c:pt idx="18">
                  <c:v>18-19</c:v>
                </c:pt>
                <c:pt idx="19">
                  <c:v>19-20</c:v>
                </c:pt>
                <c:pt idx="20">
                  <c:v>20-21</c:v>
                </c:pt>
                <c:pt idx="21">
                  <c:v>21-22</c:v>
                </c:pt>
                <c:pt idx="22">
                  <c:v>23-24</c:v>
                </c:pt>
              </c:strCache>
            </c:strRef>
          </c:cat>
          <c:val>
            <c:numRef>
              <c:f>Grafici_ORD!$C$68:$C$91</c:f>
              <c:numCache>
                <c:formatCode>General</c:formatCode>
                <c:ptCount val="23"/>
                <c:pt idx="1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5">
                  <c:v>1</c:v>
                </c:pt>
                <c:pt idx="17">
                  <c:v>2</c:v>
                </c:pt>
                <c:pt idx="18">
                  <c:v>1</c:v>
                </c:pt>
                <c:pt idx="2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3AC-4715-A0BB-E650DFAB5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9030464"/>
        <c:axId val="629031008"/>
      </c:barChart>
      <c:catAx>
        <c:axId val="62903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29031008"/>
        <c:crosses val="autoZero"/>
        <c:auto val="0"/>
        <c:lblAlgn val="ctr"/>
        <c:lblOffset val="100"/>
        <c:noMultiLvlLbl val="0"/>
      </c:catAx>
      <c:valAx>
        <c:axId val="62903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290304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48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 53 2022 con variazioni 30-11-2021.xlsx]Grafici_ORD!Tabella pivot7</c:name>
    <c:fmtId val="0"/>
  </c:pivotSource>
  <c:chart>
    <c:autoTitleDeleted val="0"/>
    <c:pivotFmts>
      <c:pivotFmt>
        <c:idx val="0"/>
        <c:spPr>
          <a:solidFill>
            <a:srgbClr val="FF0000"/>
          </a:solidFill>
          <a:ln w="25400">
            <a:noFill/>
          </a:ln>
        </c:spPr>
        <c:marker>
          <c:symbol val="none"/>
        </c:marker>
        <c:dLbl>
          <c:idx val="0"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900" b="0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B050"/>
          </a:solidFill>
          <a:ln w="25400">
            <a:noFill/>
          </a:ln>
        </c:spPr>
        <c:marker>
          <c:symbol val="none"/>
        </c:marker>
        <c:dLbl>
          <c:idx val="0"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900" b="0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FF0000"/>
          </a:solidFill>
          <a:ln w="25400">
            <a:noFill/>
          </a:ln>
        </c:spPr>
        <c:marker>
          <c:symbol val="none"/>
        </c:marker>
        <c:dLbl>
          <c:idx val="0"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900" b="0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B050"/>
          </a:solidFill>
          <a:ln w="25400">
            <a:noFill/>
          </a:ln>
        </c:spPr>
        <c:marker>
          <c:symbol val="none"/>
        </c:marker>
        <c:dLbl>
          <c:idx val="0"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900" b="0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Grafici_ORD!$B$93:$B$94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Grafici_ORD!$A$95:$A$118</c:f>
              <c:strCache>
                <c:ptCount val="23"/>
                <c:pt idx="0">
                  <c:v>0-1</c:v>
                </c:pt>
                <c:pt idx="1">
                  <c:v>1-2</c:v>
                </c:pt>
                <c:pt idx="2">
                  <c:v>2-3</c:v>
                </c:pt>
                <c:pt idx="3">
                  <c:v>3-4</c:v>
                </c:pt>
                <c:pt idx="4">
                  <c:v>4-5</c:v>
                </c:pt>
                <c:pt idx="5">
                  <c:v>5-6</c:v>
                </c:pt>
                <c:pt idx="6">
                  <c:v>6-7</c:v>
                </c:pt>
                <c:pt idx="7">
                  <c:v>7-8</c:v>
                </c:pt>
                <c:pt idx="8">
                  <c:v>8-9</c:v>
                </c:pt>
                <c:pt idx="9">
                  <c:v>9-10</c:v>
                </c:pt>
                <c:pt idx="10">
                  <c:v>10-11</c:v>
                </c:pt>
                <c:pt idx="11">
                  <c:v>11-12</c:v>
                </c:pt>
                <c:pt idx="12">
                  <c:v>12-13</c:v>
                </c:pt>
                <c:pt idx="13">
                  <c:v>13-14</c:v>
                </c:pt>
                <c:pt idx="14">
                  <c:v>14-15</c:v>
                </c:pt>
                <c:pt idx="15">
                  <c:v>15-16</c:v>
                </c:pt>
                <c:pt idx="16">
                  <c:v>16-17</c:v>
                </c:pt>
                <c:pt idx="17">
                  <c:v>17-18</c:v>
                </c:pt>
                <c:pt idx="18">
                  <c:v>18-19</c:v>
                </c:pt>
                <c:pt idx="19">
                  <c:v>19-20</c:v>
                </c:pt>
                <c:pt idx="20">
                  <c:v>20-21</c:v>
                </c:pt>
                <c:pt idx="21">
                  <c:v>21-22</c:v>
                </c:pt>
                <c:pt idx="22">
                  <c:v>23-24</c:v>
                </c:pt>
              </c:strCache>
            </c:strRef>
          </c:cat>
          <c:val>
            <c:numRef>
              <c:f>Grafici_ORD!$B$95:$B$118</c:f>
              <c:numCache>
                <c:formatCode>General</c:formatCode>
                <c:ptCount val="23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5">
                  <c:v>1</c:v>
                </c:pt>
                <c:pt idx="7">
                  <c:v>1</c:v>
                </c:pt>
                <c:pt idx="13">
                  <c:v>1</c:v>
                </c:pt>
                <c:pt idx="14">
                  <c:v>1</c:v>
                </c:pt>
                <c:pt idx="16">
                  <c:v>1</c:v>
                </c:pt>
                <c:pt idx="17">
                  <c:v>2</c:v>
                </c:pt>
                <c:pt idx="20">
                  <c:v>1</c:v>
                </c:pt>
                <c:pt idx="2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94-44CC-8645-7FF32DF2E34A}"/>
            </c:ext>
          </c:extLst>
        </c:ser>
        <c:ser>
          <c:idx val="1"/>
          <c:order val="1"/>
          <c:tx>
            <c:strRef>
              <c:f>Grafici_ORD!$C$93:$C$94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Grafici_ORD!$A$95:$A$118</c:f>
              <c:strCache>
                <c:ptCount val="23"/>
                <c:pt idx="0">
                  <c:v>0-1</c:v>
                </c:pt>
                <c:pt idx="1">
                  <c:v>1-2</c:v>
                </c:pt>
                <c:pt idx="2">
                  <c:v>2-3</c:v>
                </c:pt>
                <c:pt idx="3">
                  <c:v>3-4</c:v>
                </c:pt>
                <c:pt idx="4">
                  <c:v>4-5</c:v>
                </c:pt>
                <c:pt idx="5">
                  <c:v>5-6</c:v>
                </c:pt>
                <c:pt idx="6">
                  <c:v>6-7</c:v>
                </c:pt>
                <c:pt idx="7">
                  <c:v>7-8</c:v>
                </c:pt>
                <c:pt idx="8">
                  <c:v>8-9</c:v>
                </c:pt>
                <c:pt idx="9">
                  <c:v>9-10</c:v>
                </c:pt>
                <c:pt idx="10">
                  <c:v>10-11</c:v>
                </c:pt>
                <c:pt idx="11">
                  <c:v>11-12</c:v>
                </c:pt>
                <c:pt idx="12">
                  <c:v>12-13</c:v>
                </c:pt>
                <c:pt idx="13">
                  <c:v>13-14</c:v>
                </c:pt>
                <c:pt idx="14">
                  <c:v>14-15</c:v>
                </c:pt>
                <c:pt idx="15">
                  <c:v>15-16</c:v>
                </c:pt>
                <c:pt idx="16">
                  <c:v>16-17</c:v>
                </c:pt>
                <c:pt idx="17">
                  <c:v>17-18</c:v>
                </c:pt>
                <c:pt idx="18">
                  <c:v>18-19</c:v>
                </c:pt>
                <c:pt idx="19">
                  <c:v>19-20</c:v>
                </c:pt>
                <c:pt idx="20">
                  <c:v>20-21</c:v>
                </c:pt>
                <c:pt idx="21">
                  <c:v>21-22</c:v>
                </c:pt>
                <c:pt idx="22">
                  <c:v>23-24</c:v>
                </c:pt>
              </c:strCache>
            </c:strRef>
          </c:cat>
          <c:val>
            <c:numRef>
              <c:f>Grafici_ORD!$C$95:$C$118</c:f>
              <c:numCache>
                <c:formatCode>General</c:formatCode>
                <c:ptCount val="23"/>
                <c:pt idx="1">
                  <c:v>1</c:v>
                </c:pt>
                <c:pt idx="3">
                  <c:v>1</c:v>
                </c:pt>
                <c:pt idx="4">
                  <c:v>1</c:v>
                </c:pt>
                <c:pt idx="6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7">
                  <c:v>3</c:v>
                </c:pt>
                <c:pt idx="18">
                  <c:v>1</c:v>
                </c:pt>
                <c:pt idx="2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694-44CC-8645-7FF32DF2E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9020672"/>
        <c:axId val="629014688"/>
      </c:barChart>
      <c:catAx>
        <c:axId val="62902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29014688"/>
        <c:crosses val="autoZero"/>
        <c:auto val="0"/>
        <c:lblAlgn val="ctr"/>
        <c:lblOffset val="100"/>
        <c:noMultiLvlLbl val="0"/>
      </c:catAx>
      <c:valAx>
        <c:axId val="62901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290206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48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 53 2022 con variazioni 30-11-2021.xlsx]Grafici_ORD!Tabella pivot8</c:name>
    <c:fmtId val="0"/>
  </c:pivotSource>
  <c:chart>
    <c:autoTitleDeleted val="0"/>
    <c:pivotFmts>
      <c:pivotFmt>
        <c:idx val="0"/>
        <c:spPr>
          <a:solidFill>
            <a:srgbClr val="FF0000"/>
          </a:solidFill>
          <a:ln w="25400">
            <a:noFill/>
          </a:ln>
        </c:spPr>
        <c:marker>
          <c:symbol val="none"/>
        </c:marker>
        <c:dLbl>
          <c:idx val="0"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900" b="0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B050"/>
          </a:solidFill>
          <a:ln w="25400">
            <a:noFill/>
          </a:ln>
        </c:spPr>
        <c:marker>
          <c:symbol val="none"/>
        </c:marker>
        <c:dLbl>
          <c:idx val="0"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900" b="0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FF0000"/>
          </a:solidFill>
          <a:ln w="25400">
            <a:noFill/>
          </a:ln>
        </c:spPr>
        <c:marker>
          <c:symbol val="none"/>
        </c:marker>
        <c:dLbl>
          <c:idx val="0"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900" b="0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B050"/>
          </a:solidFill>
          <a:ln w="25400">
            <a:noFill/>
          </a:ln>
        </c:spPr>
        <c:marker>
          <c:symbol val="none"/>
        </c:marker>
        <c:dLbl>
          <c:idx val="0"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900" b="0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Grafici_ORD!$B$120:$B$121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Grafici_ORD!$A$122:$A$145</c:f>
              <c:strCache>
                <c:ptCount val="23"/>
                <c:pt idx="0">
                  <c:v>0-1</c:v>
                </c:pt>
                <c:pt idx="1">
                  <c:v>1-2</c:v>
                </c:pt>
                <c:pt idx="2">
                  <c:v>2-3</c:v>
                </c:pt>
                <c:pt idx="3">
                  <c:v>3-4</c:v>
                </c:pt>
                <c:pt idx="4">
                  <c:v>4-5</c:v>
                </c:pt>
                <c:pt idx="5">
                  <c:v>5-6</c:v>
                </c:pt>
                <c:pt idx="6">
                  <c:v>6-7</c:v>
                </c:pt>
                <c:pt idx="7">
                  <c:v>7-8</c:v>
                </c:pt>
                <c:pt idx="8">
                  <c:v>8-9</c:v>
                </c:pt>
                <c:pt idx="9">
                  <c:v>9-10</c:v>
                </c:pt>
                <c:pt idx="10">
                  <c:v>10-11</c:v>
                </c:pt>
                <c:pt idx="11">
                  <c:v>11-12</c:v>
                </c:pt>
                <c:pt idx="12">
                  <c:v>12-13</c:v>
                </c:pt>
                <c:pt idx="13">
                  <c:v>13-14</c:v>
                </c:pt>
                <c:pt idx="14">
                  <c:v>14-15</c:v>
                </c:pt>
                <c:pt idx="15">
                  <c:v>15-16</c:v>
                </c:pt>
                <c:pt idx="16">
                  <c:v>16-17</c:v>
                </c:pt>
                <c:pt idx="17">
                  <c:v>17-18</c:v>
                </c:pt>
                <c:pt idx="18">
                  <c:v>18-19</c:v>
                </c:pt>
                <c:pt idx="19">
                  <c:v>19-20</c:v>
                </c:pt>
                <c:pt idx="20">
                  <c:v>20-21</c:v>
                </c:pt>
                <c:pt idx="21">
                  <c:v>21-22</c:v>
                </c:pt>
                <c:pt idx="22">
                  <c:v>23-24</c:v>
                </c:pt>
              </c:strCache>
            </c:strRef>
          </c:cat>
          <c:val>
            <c:numRef>
              <c:f>Grafici_ORD!$B$122:$B$145</c:f>
              <c:numCache>
                <c:formatCode>General</c:formatCode>
                <c:ptCount val="23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5">
                  <c:v>1</c:v>
                </c:pt>
                <c:pt idx="7">
                  <c:v>1</c:v>
                </c:pt>
                <c:pt idx="13">
                  <c:v>1</c:v>
                </c:pt>
                <c:pt idx="14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20">
                  <c:v>1</c:v>
                </c:pt>
                <c:pt idx="2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6D-4D8E-9535-A8DE9393498E}"/>
            </c:ext>
          </c:extLst>
        </c:ser>
        <c:ser>
          <c:idx val="1"/>
          <c:order val="1"/>
          <c:tx>
            <c:strRef>
              <c:f>Grafici_ORD!$C$120:$C$121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Grafici_ORD!$A$122:$A$145</c:f>
              <c:strCache>
                <c:ptCount val="23"/>
                <c:pt idx="0">
                  <c:v>0-1</c:v>
                </c:pt>
                <c:pt idx="1">
                  <c:v>1-2</c:v>
                </c:pt>
                <c:pt idx="2">
                  <c:v>2-3</c:v>
                </c:pt>
                <c:pt idx="3">
                  <c:v>3-4</c:v>
                </c:pt>
                <c:pt idx="4">
                  <c:v>4-5</c:v>
                </c:pt>
                <c:pt idx="5">
                  <c:v>5-6</c:v>
                </c:pt>
                <c:pt idx="6">
                  <c:v>6-7</c:v>
                </c:pt>
                <c:pt idx="7">
                  <c:v>7-8</c:v>
                </c:pt>
                <c:pt idx="8">
                  <c:v>8-9</c:v>
                </c:pt>
                <c:pt idx="9">
                  <c:v>9-10</c:v>
                </c:pt>
                <c:pt idx="10">
                  <c:v>10-11</c:v>
                </c:pt>
                <c:pt idx="11">
                  <c:v>11-12</c:v>
                </c:pt>
                <c:pt idx="12">
                  <c:v>12-13</c:v>
                </c:pt>
                <c:pt idx="13">
                  <c:v>13-14</c:v>
                </c:pt>
                <c:pt idx="14">
                  <c:v>14-15</c:v>
                </c:pt>
                <c:pt idx="15">
                  <c:v>15-16</c:v>
                </c:pt>
                <c:pt idx="16">
                  <c:v>16-17</c:v>
                </c:pt>
                <c:pt idx="17">
                  <c:v>17-18</c:v>
                </c:pt>
                <c:pt idx="18">
                  <c:v>18-19</c:v>
                </c:pt>
                <c:pt idx="19">
                  <c:v>19-20</c:v>
                </c:pt>
                <c:pt idx="20">
                  <c:v>20-21</c:v>
                </c:pt>
                <c:pt idx="21">
                  <c:v>21-22</c:v>
                </c:pt>
                <c:pt idx="22">
                  <c:v>23-24</c:v>
                </c:pt>
              </c:strCache>
            </c:strRef>
          </c:cat>
          <c:val>
            <c:numRef>
              <c:f>Grafici_ORD!$C$122:$C$145</c:f>
              <c:numCache>
                <c:formatCode>General</c:formatCode>
                <c:ptCount val="23"/>
                <c:pt idx="1">
                  <c:v>1</c:v>
                </c:pt>
                <c:pt idx="3">
                  <c:v>1</c:v>
                </c:pt>
                <c:pt idx="4">
                  <c:v>1</c:v>
                </c:pt>
                <c:pt idx="6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7">
                  <c:v>2</c:v>
                </c:pt>
                <c:pt idx="18">
                  <c:v>1</c:v>
                </c:pt>
                <c:pt idx="2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6D-4D8E-9535-A8DE93934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9031552"/>
        <c:axId val="629032096"/>
      </c:barChart>
      <c:catAx>
        <c:axId val="62903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29032096"/>
        <c:crosses val="autoZero"/>
        <c:auto val="0"/>
        <c:lblAlgn val="ctr"/>
        <c:lblOffset val="100"/>
        <c:noMultiLvlLbl val="0"/>
      </c:catAx>
      <c:valAx>
        <c:axId val="62903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29031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48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 53 2022 con variazioni 30-11-2021.xlsx]Grafici_ORD!Tabella pivot9</c:name>
    <c:fmtId val="0"/>
  </c:pivotSource>
  <c:chart>
    <c:autoTitleDeleted val="0"/>
    <c:pivotFmts>
      <c:pivotFmt>
        <c:idx val="0"/>
        <c:spPr>
          <a:solidFill>
            <a:srgbClr val="FF0000"/>
          </a:solidFill>
          <a:ln w="25400">
            <a:noFill/>
          </a:ln>
        </c:spPr>
        <c:marker>
          <c:symbol val="none"/>
        </c:marker>
        <c:dLbl>
          <c:idx val="0"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900" b="0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B050"/>
          </a:solidFill>
          <a:ln w="25400">
            <a:noFill/>
          </a:ln>
        </c:spPr>
        <c:marker>
          <c:symbol val="none"/>
        </c:marker>
        <c:dLbl>
          <c:idx val="0"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900" b="0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FF0000"/>
          </a:solidFill>
          <a:ln w="25400">
            <a:noFill/>
          </a:ln>
        </c:spPr>
        <c:marker>
          <c:symbol val="none"/>
        </c:marker>
        <c:dLbl>
          <c:idx val="0"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900" b="0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B050"/>
          </a:solidFill>
          <a:ln w="25400">
            <a:noFill/>
          </a:ln>
        </c:spPr>
        <c:marker>
          <c:symbol val="none"/>
        </c:marker>
        <c:dLbl>
          <c:idx val="0"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900" b="0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Grafici_ORD!$B$147:$B$148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Grafici_ORD!$A$149:$A$172</c:f>
              <c:strCache>
                <c:ptCount val="23"/>
                <c:pt idx="0">
                  <c:v>0-1</c:v>
                </c:pt>
                <c:pt idx="1">
                  <c:v>1-2</c:v>
                </c:pt>
                <c:pt idx="2">
                  <c:v>2-3</c:v>
                </c:pt>
                <c:pt idx="3">
                  <c:v>3-4</c:v>
                </c:pt>
                <c:pt idx="4">
                  <c:v>4-5</c:v>
                </c:pt>
                <c:pt idx="5">
                  <c:v>5-6</c:v>
                </c:pt>
                <c:pt idx="6">
                  <c:v>6-7</c:v>
                </c:pt>
                <c:pt idx="7">
                  <c:v>7-8</c:v>
                </c:pt>
                <c:pt idx="8">
                  <c:v>8-9</c:v>
                </c:pt>
                <c:pt idx="9">
                  <c:v>9-10</c:v>
                </c:pt>
                <c:pt idx="10">
                  <c:v>10-11</c:v>
                </c:pt>
                <c:pt idx="11">
                  <c:v>11-12</c:v>
                </c:pt>
                <c:pt idx="12">
                  <c:v>12-13</c:v>
                </c:pt>
                <c:pt idx="13">
                  <c:v>13-14</c:v>
                </c:pt>
                <c:pt idx="14">
                  <c:v>14-15</c:v>
                </c:pt>
                <c:pt idx="15">
                  <c:v>15-16</c:v>
                </c:pt>
                <c:pt idx="16">
                  <c:v>16-17</c:v>
                </c:pt>
                <c:pt idx="17">
                  <c:v>17-18</c:v>
                </c:pt>
                <c:pt idx="18">
                  <c:v>18-19</c:v>
                </c:pt>
                <c:pt idx="19">
                  <c:v>19-20</c:v>
                </c:pt>
                <c:pt idx="20">
                  <c:v>20-21</c:v>
                </c:pt>
                <c:pt idx="21">
                  <c:v>21-22</c:v>
                </c:pt>
                <c:pt idx="22">
                  <c:v>23-24</c:v>
                </c:pt>
              </c:strCache>
            </c:strRef>
          </c:cat>
          <c:val>
            <c:numRef>
              <c:f>Grafici_ORD!$B$149:$B$172</c:f>
              <c:numCache>
                <c:formatCode>General</c:formatCode>
                <c:ptCount val="23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5">
                  <c:v>1</c:v>
                </c:pt>
                <c:pt idx="7">
                  <c:v>1</c:v>
                </c:pt>
                <c:pt idx="13">
                  <c:v>1</c:v>
                </c:pt>
                <c:pt idx="14">
                  <c:v>1</c:v>
                </c:pt>
                <c:pt idx="16">
                  <c:v>1</c:v>
                </c:pt>
                <c:pt idx="17">
                  <c:v>2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23-4106-AFFA-8393CAECDC8A}"/>
            </c:ext>
          </c:extLst>
        </c:ser>
        <c:ser>
          <c:idx val="1"/>
          <c:order val="1"/>
          <c:tx>
            <c:strRef>
              <c:f>Grafici_ORD!$C$147:$C$148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Grafici_ORD!$A$149:$A$172</c:f>
              <c:strCache>
                <c:ptCount val="23"/>
                <c:pt idx="0">
                  <c:v>0-1</c:v>
                </c:pt>
                <c:pt idx="1">
                  <c:v>1-2</c:v>
                </c:pt>
                <c:pt idx="2">
                  <c:v>2-3</c:v>
                </c:pt>
                <c:pt idx="3">
                  <c:v>3-4</c:v>
                </c:pt>
                <c:pt idx="4">
                  <c:v>4-5</c:v>
                </c:pt>
                <c:pt idx="5">
                  <c:v>5-6</c:v>
                </c:pt>
                <c:pt idx="6">
                  <c:v>6-7</c:v>
                </c:pt>
                <c:pt idx="7">
                  <c:v>7-8</c:v>
                </c:pt>
                <c:pt idx="8">
                  <c:v>8-9</c:v>
                </c:pt>
                <c:pt idx="9">
                  <c:v>9-10</c:v>
                </c:pt>
                <c:pt idx="10">
                  <c:v>10-11</c:v>
                </c:pt>
                <c:pt idx="11">
                  <c:v>11-12</c:v>
                </c:pt>
                <c:pt idx="12">
                  <c:v>12-13</c:v>
                </c:pt>
                <c:pt idx="13">
                  <c:v>13-14</c:v>
                </c:pt>
                <c:pt idx="14">
                  <c:v>14-15</c:v>
                </c:pt>
                <c:pt idx="15">
                  <c:v>15-16</c:v>
                </c:pt>
                <c:pt idx="16">
                  <c:v>16-17</c:v>
                </c:pt>
                <c:pt idx="17">
                  <c:v>17-18</c:v>
                </c:pt>
                <c:pt idx="18">
                  <c:v>18-19</c:v>
                </c:pt>
                <c:pt idx="19">
                  <c:v>19-20</c:v>
                </c:pt>
                <c:pt idx="20">
                  <c:v>20-21</c:v>
                </c:pt>
                <c:pt idx="21">
                  <c:v>21-22</c:v>
                </c:pt>
                <c:pt idx="22">
                  <c:v>23-24</c:v>
                </c:pt>
              </c:strCache>
            </c:strRef>
          </c:cat>
          <c:val>
            <c:numRef>
              <c:f>Grafici_ORD!$C$149:$C$172</c:f>
              <c:numCache>
                <c:formatCode>General</c:formatCode>
                <c:ptCount val="23"/>
                <c:pt idx="1">
                  <c:v>1</c:v>
                </c:pt>
                <c:pt idx="3">
                  <c:v>1</c:v>
                </c:pt>
                <c:pt idx="4">
                  <c:v>1</c:v>
                </c:pt>
                <c:pt idx="6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2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B23-4106-AFFA-8393CAECD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9019584"/>
        <c:axId val="629032640"/>
      </c:barChart>
      <c:catAx>
        <c:axId val="62901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29032640"/>
        <c:crosses val="autoZero"/>
        <c:auto val="0"/>
        <c:lblAlgn val="ctr"/>
        <c:lblOffset val="100"/>
        <c:noMultiLvlLbl val="0"/>
      </c:catAx>
      <c:valAx>
        <c:axId val="62903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290195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48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 53 2022 con variazioni 30-11-2021.xlsx]Grafici_ORD!Tabella pivot10</c:name>
    <c:fmtId val="0"/>
  </c:pivotSource>
  <c:chart>
    <c:autoTitleDeleted val="0"/>
    <c:pivotFmts>
      <c:pivotFmt>
        <c:idx val="0"/>
        <c:spPr>
          <a:solidFill>
            <a:srgbClr val="FF0000"/>
          </a:solidFill>
          <a:ln w="25400">
            <a:noFill/>
          </a:ln>
        </c:spPr>
        <c:marker>
          <c:symbol val="none"/>
        </c:marker>
        <c:dLbl>
          <c:idx val="0"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900" b="0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B050"/>
          </a:solidFill>
          <a:ln w="25400">
            <a:noFill/>
          </a:ln>
        </c:spPr>
        <c:marker>
          <c:symbol val="none"/>
        </c:marker>
        <c:dLbl>
          <c:idx val="0"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900" b="0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FF0000"/>
          </a:solidFill>
          <a:ln w="25400">
            <a:noFill/>
          </a:ln>
        </c:spPr>
        <c:marker>
          <c:symbol val="none"/>
        </c:marker>
        <c:dLbl>
          <c:idx val="0"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900" b="0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B050"/>
          </a:solidFill>
          <a:ln w="25400">
            <a:noFill/>
          </a:ln>
        </c:spPr>
        <c:marker>
          <c:symbol val="none"/>
        </c:marker>
        <c:dLbl>
          <c:idx val="0"/>
          <c:spPr>
            <a:noFill/>
            <a:ln w="25400">
              <a:noFill/>
            </a:ln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900" b="0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Grafici_ORD!$B$174:$B$175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Grafici_ORD!$A$176:$A$199</c:f>
              <c:strCache>
                <c:ptCount val="23"/>
                <c:pt idx="0">
                  <c:v>0-1</c:v>
                </c:pt>
                <c:pt idx="1">
                  <c:v>1-2</c:v>
                </c:pt>
                <c:pt idx="2">
                  <c:v>2-3</c:v>
                </c:pt>
                <c:pt idx="3">
                  <c:v>3-4</c:v>
                </c:pt>
                <c:pt idx="4">
                  <c:v>4-5</c:v>
                </c:pt>
                <c:pt idx="5">
                  <c:v>5-6</c:v>
                </c:pt>
                <c:pt idx="6">
                  <c:v>6-7</c:v>
                </c:pt>
                <c:pt idx="7">
                  <c:v>7-8</c:v>
                </c:pt>
                <c:pt idx="8">
                  <c:v>8-9</c:v>
                </c:pt>
                <c:pt idx="9">
                  <c:v>9-10</c:v>
                </c:pt>
                <c:pt idx="10">
                  <c:v>10-11</c:v>
                </c:pt>
                <c:pt idx="11">
                  <c:v>11-12</c:v>
                </c:pt>
                <c:pt idx="12">
                  <c:v>12-13</c:v>
                </c:pt>
                <c:pt idx="13">
                  <c:v>13-14</c:v>
                </c:pt>
                <c:pt idx="14">
                  <c:v>14-15</c:v>
                </c:pt>
                <c:pt idx="15">
                  <c:v>15-16</c:v>
                </c:pt>
                <c:pt idx="16">
                  <c:v>16-17</c:v>
                </c:pt>
                <c:pt idx="17">
                  <c:v>17-18</c:v>
                </c:pt>
                <c:pt idx="18">
                  <c:v>18-19</c:v>
                </c:pt>
                <c:pt idx="19">
                  <c:v>19-20</c:v>
                </c:pt>
                <c:pt idx="20">
                  <c:v>20-21</c:v>
                </c:pt>
                <c:pt idx="21">
                  <c:v>21-22</c:v>
                </c:pt>
                <c:pt idx="22">
                  <c:v>23-24</c:v>
                </c:pt>
              </c:strCache>
            </c:strRef>
          </c:cat>
          <c:val>
            <c:numRef>
              <c:f>Grafici_ORD!$B$176:$B$199</c:f>
              <c:numCache>
                <c:formatCode>General</c:formatCode>
                <c:ptCount val="23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72-4775-83E9-278BC23F2660}"/>
            </c:ext>
          </c:extLst>
        </c:ser>
        <c:ser>
          <c:idx val="1"/>
          <c:order val="1"/>
          <c:tx>
            <c:strRef>
              <c:f>Grafici_ORD!$C$174:$C$175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Grafici_ORD!$A$176:$A$199</c:f>
              <c:strCache>
                <c:ptCount val="23"/>
                <c:pt idx="0">
                  <c:v>0-1</c:v>
                </c:pt>
                <c:pt idx="1">
                  <c:v>1-2</c:v>
                </c:pt>
                <c:pt idx="2">
                  <c:v>2-3</c:v>
                </c:pt>
                <c:pt idx="3">
                  <c:v>3-4</c:v>
                </c:pt>
                <c:pt idx="4">
                  <c:v>4-5</c:v>
                </c:pt>
                <c:pt idx="5">
                  <c:v>5-6</c:v>
                </c:pt>
                <c:pt idx="6">
                  <c:v>6-7</c:v>
                </c:pt>
                <c:pt idx="7">
                  <c:v>7-8</c:v>
                </c:pt>
                <c:pt idx="8">
                  <c:v>8-9</c:v>
                </c:pt>
                <c:pt idx="9">
                  <c:v>9-10</c:v>
                </c:pt>
                <c:pt idx="10">
                  <c:v>10-11</c:v>
                </c:pt>
                <c:pt idx="11">
                  <c:v>11-12</c:v>
                </c:pt>
                <c:pt idx="12">
                  <c:v>12-13</c:v>
                </c:pt>
                <c:pt idx="13">
                  <c:v>13-14</c:v>
                </c:pt>
                <c:pt idx="14">
                  <c:v>14-15</c:v>
                </c:pt>
                <c:pt idx="15">
                  <c:v>15-16</c:v>
                </c:pt>
                <c:pt idx="16">
                  <c:v>16-17</c:v>
                </c:pt>
                <c:pt idx="17">
                  <c:v>17-18</c:v>
                </c:pt>
                <c:pt idx="18">
                  <c:v>18-19</c:v>
                </c:pt>
                <c:pt idx="19">
                  <c:v>19-20</c:v>
                </c:pt>
                <c:pt idx="20">
                  <c:v>20-21</c:v>
                </c:pt>
                <c:pt idx="21">
                  <c:v>21-22</c:v>
                </c:pt>
                <c:pt idx="22">
                  <c:v>23-24</c:v>
                </c:pt>
              </c:strCache>
            </c:strRef>
          </c:cat>
          <c:val>
            <c:numRef>
              <c:f>Grafici_ORD!$C$176:$C$199</c:f>
              <c:numCache>
                <c:formatCode>General</c:formatCode>
                <c:ptCount val="23"/>
                <c:pt idx="11">
                  <c:v>1</c:v>
                </c:pt>
                <c:pt idx="17">
                  <c:v>1</c:v>
                </c:pt>
                <c:pt idx="18">
                  <c:v>1</c:v>
                </c:pt>
                <c:pt idx="2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72-4775-83E9-278BC23F2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9033184"/>
        <c:axId val="629033728"/>
      </c:barChart>
      <c:catAx>
        <c:axId val="6290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29033728"/>
        <c:crosses val="autoZero"/>
        <c:auto val="0"/>
        <c:lblAlgn val="ctr"/>
        <c:lblOffset val="100"/>
        <c:noMultiLvlLbl val="0"/>
      </c:catAx>
      <c:valAx>
        <c:axId val="62903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290331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48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472440</xdr:colOff>
      <xdr:row>2</xdr:row>
      <xdr:rowOff>99060</xdr:rowOff>
    </xdr:from>
    <xdr:to>
      <xdr:col>16</xdr:col>
      <xdr:colOff>0</xdr:colOff>
      <xdr:row>23</xdr:row>
      <xdr:rowOff>99060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86A4898E-320B-461B-A962-217FE3B2E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525780</xdr:colOff>
      <xdr:row>8</xdr:row>
      <xdr:rowOff>7620</xdr:rowOff>
    </xdr:from>
    <xdr:to>
      <xdr:col>20</xdr:col>
      <xdr:colOff>274320</xdr:colOff>
      <xdr:row>24</xdr:row>
      <xdr:rowOff>68580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3E584067-FA02-421A-BF62-874E00CF5A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373380</xdr:colOff>
      <xdr:row>12</xdr:row>
      <xdr:rowOff>53340</xdr:rowOff>
    </xdr:from>
    <xdr:to>
      <xdr:col>26</xdr:col>
      <xdr:colOff>320040</xdr:colOff>
      <xdr:row>38</xdr:row>
      <xdr:rowOff>68580</xdr:rowOff>
    </xdr:to>
    <xdr:graphicFrame macro="">
      <xdr:nvGraphicFramePr>
        <xdr:cNvPr id="2397237" name="Grafico 3">
          <a:extLst>
            <a:ext uri="{FF2B5EF4-FFF2-40B4-BE49-F238E27FC236}">
              <a16:creationId xmlns="" xmlns:a16="http://schemas.microsoft.com/office/drawing/2014/main" id="{6A27BD73-A9DB-478D-9261-3524EAB56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</xdr:colOff>
      <xdr:row>38</xdr:row>
      <xdr:rowOff>7620</xdr:rowOff>
    </xdr:from>
    <xdr:to>
      <xdr:col>22</xdr:col>
      <xdr:colOff>0</xdr:colOff>
      <xdr:row>63</xdr:row>
      <xdr:rowOff>167640</xdr:rowOff>
    </xdr:to>
    <xdr:graphicFrame macro="">
      <xdr:nvGraphicFramePr>
        <xdr:cNvPr id="2397238" name="Grafico 4">
          <a:extLst>
            <a:ext uri="{FF2B5EF4-FFF2-40B4-BE49-F238E27FC236}">
              <a16:creationId xmlns="" xmlns:a16="http://schemas.microsoft.com/office/drawing/2014/main" id="{A8F2AEE1-BAF5-43AC-A5C2-45395AAAEC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65</xdr:row>
      <xdr:rowOff>7620</xdr:rowOff>
    </xdr:from>
    <xdr:to>
      <xdr:col>22</xdr:col>
      <xdr:colOff>0</xdr:colOff>
      <xdr:row>91</xdr:row>
      <xdr:rowOff>0</xdr:rowOff>
    </xdr:to>
    <xdr:graphicFrame macro="">
      <xdr:nvGraphicFramePr>
        <xdr:cNvPr id="2397239" name="Grafico 5">
          <a:extLst>
            <a:ext uri="{FF2B5EF4-FFF2-40B4-BE49-F238E27FC236}">
              <a16:creationId xmlns="" xmlns:a16="http://schemas.microsoft.com/office/drawing/2014/main" id="{E1EB158B-F891-4889-B191-A29DB9BFF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91</xdr:row>
      <xdr:rowOff>152400</xdr:rowOff>
    </xdr:from>
    <xdr:to>
      <xdr:col>22</xdr:col>
      <xdr:colOff>68580</xdr:colOff>
      <xdr:row>117</xdr:row>
      <xdr:rowOff>160020</xdr:rowOff>
    </xdr:to>
    <xdr:graphicFrame macro="">
      <xdr:nvGraphicFramePr>
        <xdr:cNvPr id="2397240" name="Grafico 6">
          <a:extLst>
            <a:ext uri="{FF2B5EF4-FFF2-40B4-BE49-F238E27FC236}">
              <a16:creationId xmlns="" xmlns:a16="http://schemas.microsoft.com/office/drawing/2014/main" id="{0043E2AE-2B3A-4691-BCF3-5746119CEB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119</xdr:row>
      <xdr:rowOff>7620</xdr:rowOff>
    </xdr:from>
    <xdr:to>
      <xdr:col>22</xdr:col>
      <xdr:colOff>0</xdr:colOff>
      <xdr:row>145</xdr:row>
      <xdr:rowOff>0</xdr:rowOff>
    </xdr:to>
    <xdr:graphicFrame macro="">
      <xdr:nvGraphicFramePr>
        <xdr:cNvPr id="2397241" name="Grafico 7">
          <a:extLst>
            <a:ext uri="{FF2B5EF4-FFF2-40B4-BE49-F238E27FC236}">
              <a16:creationId xmlns="" xmlns:a16="http://schemas.microsoft.com/office/drawing/2014/main" id="{690A4A59-D667-43EA-ABAC-7D3ACAE77F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145</xdr:row>
      <xdr:rowOff>167640</xdr:rowOff>
    </xdr:from>
    <xdr:to>
      <xdr:col>22</xdr:col>
      <xdr:colOff>7620</xdr:colOff>
      <xdr:row>172</xdr:row>
      <xdr:rowOff>0</xdr:rowOff>
    </xdr:to>
    <xdr:graphicFrame macro="">
      <xdr:nvGraphicFramePr>
        <xdr:cNvPr id="2397242" name="Grafico 8">
          <a:extLst>
            <a:ext uri="{FF2B5EF4-FFF2-40B4-BE49-F238E27FC236}">
              <a16:creationId xmlns="" xmlns:a16="http://schemas.microsoft.com/office/drawing/2014/main" id="{A0C5505E-8939-4977-A498-A091128008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906780</xdr:colOff>
      <xdr:row>173</xdr:row>
      <xdr:rowOff>7620</xdr:rowOff>
    </xdr:from>
    <xdr:to>
      <xdr:col>22</xdr:col>
      <xdr:colOff>7620</xdr:colOff>
      <xdr:row>199</xdr:row>
      <xdr:rowOff>15240</xdr:rowOff>
    </xdr:to>
    <xdr:graphicFrame macro="">
      <xdr:nvGraphicFramePr>
        <xdr:cNvPr id="2397243" name="Grafico 9">
          <a:extLst>
            <a:ext uri="{FF2B5EF4-FFF2-40B4-BE49-F238E27FC236}">
              <a16:creationId xmlns="" xmlns:a16="http://schemas.microsoft.com/office/drawing/2014/main" id="{FF604A7D-EB86-4E94-9E6A-B89EC2245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ng. Emiliano Doreni" refreshedDate="43811.446681944442" createdVersion="1" refreshedVersion="4" recordCount="54" upgradeOnRefresh="1">
  <cacheSource type="worksheet">
    <worksheetSource ref="A1:W55" sheet="SorgPivot_ORD"/>
  </cacheSource>
  <cacheFields count="23">
    <cacheField name="Treno/Gr. carri" numFmtId="0">
      <sharedItems containsSemiMixedTypes="0" containsString="0" containsNumber="1" containsInteger="1" minValue="51044" maxValue="62225"/>
    </cacheField>
    <cacheField name="A/P" numFmtId="0">
      <sharedItems count="2">
        <s v="A"/>
        <s v="P"/>
      </sharedItems>
    </cacheField>
    <cacheField name="IF" numFmtId="0">
      <sharedItems/>
    </cacheField>
    <cacheField name="MTO" numFmtId="0">
      <sharedItems/>
    </cacheField>
    <cacheField name="Ora_x000a_Arrivo" numFmtId="0">
      <sharedItems containsSemiMixedTypes="0" containsNonDate="0" containsDate="1" containsString="0" minDate="1899-12-30T00:09:00" maxDate="1899-12-30T23:59:00"/>
    </cacheField>
    <cacheField name="Ora_x000a_Partenza" numFmtId="0">
      <sharedItems containsSemiMixedTypes="0" containsNonDate="0" containsDate="1" containsString="0" minDate="1899-12-30T01:40:00" maxDate="1899-12-30T23:38:00"/>
    </cacheField>
    <cacheField name="Fascia Oraria" numFmtId="0">
      <sharedItems count="23">
        <s v="0-1"/>
        <s v="1-2"/>
        <s v="2-3"/>
        <s v="5-6"/>
        <s v="7-8"/>
        <s v="8-9"/>
        <s v="12-13"/>
        <s v="13-14"/>
        <s v="14-15"/>
        <s v="16-17"/>
        <s v="17-18"/>
        <s v="18-19"/>
        <s v="19-20"/>
        <s v="20-21"/>
        <s v="21-22"/>
        <s v="23-24"/>
        <s v="3-4"/>
        <s v="4-5"/>
        <s v="6-7"/>
        <s v="9-10"/>
        <s v="10-11"/>
        <s v="11-12"/>
        <s v="15-16"/>
      </sharedItems>
    </cacheField>
    <cacheField name="Provenienza/_x000a_Destinazione" numFmtId="0">
      <sharedItems/>
    </cacheField>
    <cacheField name="L" numFmtId="0">
      <sharedItems containsBlank="1"/>
    </cacheField>
    <cacheField name="Ma" numFmtId="0">
      <sharedItems containsBlank="1"/>
    </cacheField>
    <cacheField name="Me" numFmtId="0">
      <sharedItems containsBlank="1"/>
    </cacheField>
    <cacheField name="G" numFmtId="0">
      <sharedItems containsBlank="1"/>
    </cacheField>
    <cacheField name="V" numFmtId="0">
      <sharedItems containsBlank="1"/>
    </cacheField>
    <cacheField name="S" numFmtId="0">
      <sharedItems containsBlank="1"/>
    </cacheField>
    <cacheField name="D" numFmtId="0">
      <sharedItems containsBlank="1"/>
    </cacheField>
    <cacheField name="Giorni_x000a_Soppressione" numFmtId="0">
      <sharedItems containsBlank="1"/>
    </cacheField>
    <cacheField name="Lunghezza_x000a_(metri)" numFmtId="0">
      <sharedItems containsSemiMixedTypes="0" containsString="0" containsNumber="1" containsInteger="1" minValue="400" maxValue="440"/>
    </cacheField>
    <cacheField name="Ora MAD_x000a_(da IF SU/ST)" numFmtId="0">
      <sharedItems containsNonDate="0" containsDate="1" containsString="0" containsBlank="1" minDate="1899-12-31T00:30:00" maxDate="1900-01-01T00:33:00"/>
    </cacheField>
    <cacheField name="Ora MAD_x000a_(da SU/ST a IF)" numFmtId="0">
      <sharedItems containsNonDate="0" containsDate="1" containsString="0" containsBlank="1" minDate="1899-12-30T23:40:00" maxDate="1899-12-31T19:02:00"/>
    </cacheField>
    <cacheField name="Tipologia Merci" numFmtId="0">
      <sharedItems containsBlank="1"/>
    </cacheField>
    <cacheField name="Annotazioni" numFmtId="0">
      <sharedItems containsBlank="1"/>
    </cacheField>
    <cacheField name="VIA" numFmtId="0">
      <sharedItems/>
    </cacheField>
    <cacheField name="Tempo di Percorrenza" numFmtId="0">
      <sharedItems containsSemiMixedTypes="0" containsNonDate="0" containsDate="1" containsString="0" minDate="1899-12-30T02:17:00" maxDate="1900-01-22T10:02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Ing. Emiliano Doreni" refreshedDate="43972.387460416663" createdVersion="1" refreshedVersion="4" recordCount="65" upgradeOnRefresh="1">
  <cacheSource type="worksheet">
    <worksheetSource ref="A2:T64" sheet="M53_A_P "/>
  </cacheSource>
  <cacheFields count="21">
    <cacheField name="Treno/Gr. carri" numFmtId="0">
      <sharedItems containsMixedTypes="1" containsNumber="1" containsInteger="1" minValue="51037" maxValue="62225"/>
    </cacheField>
    <cacheField name="A/P" numFmtId="0">
      <sharedItems count="2">
        <s v="A"/>
        <s v="P"/>
      </sharedItems>
    </cacheField>
    <cacheField name="IF" numFmtId="0">
      <sharedItems count="4">
        <s v="OCG"/>
        <s v="MIR"/>
        <s v="MED"/>
        <s v="CAPT"/>
      </sharedItems>
    </cacheField>
    <cacheField name="MTO" numFmtId="0">
      <sharedItems count="8">
        <s v="HAN"/>
        <s v="MIR INT"/>
        <s v="MEDLOG"/>
        <s v="SPINELLI"/>
        <s v="LOGT"/>
        <s v="DPA"/>
        <s v="ITS"/>
        <s v="TRC"/>
      </sharedItems>
    </cacheField>
    <cacheField name="Ora_x000a_Arrivo" numFmtId="0">
      <sharedItems containsDate="1" containsString="0" containsBlank="1" containsMixedTypes="1" minDate="1899-12-30T00:09:00" maxDate="4489-12-26T15:34:03" count="56">
        <d v="1899-12-30T00:09:00"/>
        <d v="1899-12-30T00:22:00"/>
        <d v="1899-12-30T01:13:00"/>
        <d v="1899-12-30T01:15:00"/>
        <d v="1899-12-30T01:25:00"/>
        <d v="1899-12-30T01:34:00"/>
        <d v="1899-12-30T01:51:00"/>
        <d v="1899-12-30T02:01:00"/>
        <d v="1899-12-30T05:20:00"/>
        <d v="1899-12-30T07:00:00"/>
        <d v="1899-12-30T07:20:00"/>
        <n v="0.3347222222222222"/>
        <d v="1899-12-30T12:50:00"/>
        <d v="1899-12-30T13:25:00"/>
        <d v="1899-12-30T13:52:00"/>
        <d v="1899-12-30T13:57:00"/>
        <d v="1899-12-30T14:53:00"/>
        <d v="1899-12-30T15:26:00"/>
        <d v="1899-12-30T16:50:00"/>
        <d v="1899-12-30T17:00:00"/>
        <d v="1899-12-30T17:28:00"/>
        <d v="1899-12-30T18:02:00"/>
        <d v="1899-12-30T18:11:00"/>
        <d v="1899-12-30T18:58:00"/>
        <d v="1899-12-30T19:25:00"/>
        <d v="1899-12-30T20:35:00"/>
        <d v="1899-12-30T21:25:00"/>
        <d v="1899-12-30T23:05:00"/>
        <d v="1899-12-30T23:10:00"/>
        <d v="1899-12-30T23:27:00"/>
        <d v="1899-12-30T07:04:00"/>
        <d v="1899-12-30T09:16:00"/>
        <d v="1899-12-30T09:20:00"/>
        <d v="1899-12-30T07:52:00"/>
        <m/>
        <d v="1899-12-30T09:03:00"/>
        <d v="1899-12-30T09:02:00"/>
        <d v="1899-12-30T11:19:00"/>
        <d v="1899-12-30T14:06:00"/>
        <d v="1899-12-30T14:33:00"/>
        <d v="1899-12-30T17:59:00"/>
        <d v="1899-12-30T16:34:00"/>
        <d v="1899-12-30T17:10:00"/>
        <d v="1899-12-30T17:25:00"/>
        <d v="1899-12-30T17:30:00"/>
        <d v="1899-12-30T21:33:00"/>
        <d v="1899-12-30T20:18:00"/>
        <d v="1899-12-30T21:57:00"/>
        <d v="1899-12-30T23:33:00"/>
        <d v="1899-12-30T20:57:00"/>
        <d v="1899-12-30T22:03:00"/>
        <d v="1899-12-30T22:47:00"/>
        <d v="1899-12-30T00:15:00"/>
        <d v="1899-12-30T23:59:00"/>
        <d v="1899-12-30T01:06:00"/>
        <d v="1899-12-30T00:46:00"/>
      </sharedItems>
    </cacheField>
    <cacheField name="Ora_x000a_Partenza" numFmtId="0">
      <sharedItems containsNonDate="0" containsDate="1" containsString="0" containsBlank="1" minDate="1899-12-30T01:40:00" maxDate="1899-12-30T23:38:00" count="58">
        <d v="1899-12-30T18:55:00"/>
        <d v="1899-12-30T20:00:00"/>
        <m/>
        <d v="1899-12-30T23:00:00"/>
        <d v="1899-12-30T15:23:00"/>
        <d v="1899-12-30T23:13:00"/>
        <d v="1899-12-30T23:10:00"/>
        <d v="1899-12-30T23:15:00"/>
        <d v="1899-12-30T21:11:00"/>
        <d v="1899-12-30T23:38:00"/>
        <d v="1899-12-30T03:30:00"/>
        <d v="1899-12-30T03:58:00"/>
        <d v="1899-12-30T02:36:00"/>
        <d v="1899-12-30T09:48:00"/>
        <d v="1899-12-30T11:00:00"/>
        <d v="1899-12-30T12:07:00"/>
        <d v="1899-12-30T09:00:00"/>
        <d v="1899-12-30T12:19:00"/>
        <d v="1899-12-30T10:11:00"/>
        <d v="1899-12-30T15:27:00"/>
        <d v="1899-12-30T11:28:00"/>
        <d v="1899-12-30T13:06:00"/>
        <d v="1899-12-30T17:27:00"/>
        <d v="1899-12-30T18:20:00"/>
        <d v="1899-12-30T19:33:00"/>
        <d v="1899-12-30T18:40:00"/>
        <d v="1899-12-30T20:25:00"/>
        <d v="1899-12-30T01:40:00"/>
        <d v="1899-12-30T02:58:00"/>
        <d v="1899-12-30T03:50:00"/>
        <d v="1899-12-30T04:00:00"/>
        <d v="1899-12-30T04:24:00"/>
        <d v="1899-12-30T05:00:00"/>
        <d v="1899-12-30T05:35:00"/>
        <d v="1899-12-30T06:45:00"/>
        <d v="1899-12-30T08:32:00"/>
        <d v="1899-12-30T09:05:00"/>
        <d v="1899-12-30T10:05:00"/>
        <d v="1899-12-30T11:50:00"/>
        <d v="1899-12-30T11:58:00"/>
        <d v="1899-12-30T12:45:00"/>
        <d v="1899-12-30T13:30:00"/>
        <d v="1899-12-30T14:08:00"/>
        <d v="1899-12-30T14:26:00"/>
        <d v="1899-12-30T14:35:00"/>
        <d v="1899-12-30T15:15:00"/>
        <d v="1899-12-30T15:28:00"/>
        <d v="1899-12-30T15:37:00"/>
        <d v="1899-12-30T16:30:00"/>
        <d v="1899-12-30T17:05:00"/>
        <d v="1899-12-30T17:10:00"/>
        <d v="1899-12-30T17:38:00"/>
        <d v="1899-12-30T18:30:00"/>
        <d v="1899-12-30T18:35:00"/>
        <d v="1899-12-30T18:50:00"/>
        <d v="1899-12-30T19:30:00"/>
        <d v="1899-12-30T20:32:00"/>
        <d v="1899-12-30T20:51:00"/>
      </sharedItems>
      <fieldGroup par="20" base="5">
        <rangePr groupBy="minutes" startDate="1899-12-30T01:40:00" endDate="1899-12-30T23:38:00"/>
        <groupItems count="62">
          <s v="(vuoto)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00/01/1900"/>
        </groupItems>
      </fieldGroup>
    </cacheField>
    <cacheField name="Provenienza/_x000a_Destinazione" numFmtId="0">
      <sharedItems count="11">
        <s v="Melzo"/>
        <s v="Bologna"/>
        <s v="Milano "/>
        <s v="Reggio E."/>
        <s v="Padova"/>
        <s v="Rubiera"/>
        <s v="Milano"/>
        <s v="Bologna SD"/>
        <s v="Prato"/>
        <s v="Verona Q.E."/>
        <s v="Rivalta"/>
      </sharedItems>
    </cacheField>
    <cacheField name="L" numFmtId="0">
      <sharedItems containsBlank="1" count="2">
        <m/>
        <s v="L"/>
      </sharedItems>
    </cacheField>
    <cacheField name="Ma" numFmtId="0">
      <sharedItems containsBlank="1" count="3">
        <m/>
        <s v="Ma"/>
        <s v="treno non ordinario il Ma"/>
      </sharedItems>
    </cacheField>
    <cacheField name="Me" numFmtId="0">
      <sharedItems containsBlank="1" count="2">
        <m/>
        <s v="Me"/>
      </sharedItems>
    </cacheField>
    <cacheField name="G" numFmtId="0">
      <sharedItems containsBlank="1" count="2">
        <m/>
        <s v="G"/>
      </sharedItems>
    </cacheField>
    <cacheField name="V" numFmtId="0">
      <sharedItems containsBlank="1" count="3">
        <m/>
        <s v="V"/>
        <s v="treno non ordinario il V"/>
      </sharedItems>
    </cacheField>
    <cacheField name="S" numFmtId="0">
      <sharedItems containsBlank="1" count="3">
        <m/>
        <s v="S"/>
        <s v="(S)"/>
      </sharedItems>
    </cacheField>
    <cacheField name="D" numFmtId="0">
      <sharedItems containsBlank="1" count="2">
        <s v="D"/>
        <m/>
      </sharedItems>
    </cacheField>
    <cacheField name="Giorni_x000a_Soppressione" numFmtId="0">
      <sharedItems containsBlank="1"/>
    </cacheField>
    <cacheField name="Massa_x000a_Rimorchiata_x000a_(tonn.)" numFmtId="0">
      <sharedItems containsString="0" containsBlank="1" containsNumber="1" containsInteger="1" minValue="400" maxValue="400"/>
    </cacheField>
    <cacheField name="Lunghezza_x000a_(metri)" numFmtId="0">
      <sharedItems containsSemiMixedTypes="0" containsString="0" containsNumber="1" containsInteger="1" minValue="400" maxValue="440"/>
    </cacheField>
    <cacheField name="Ora_x000a_Agg./Sgan._x000a_Fanali" numFmtId="0">
      <sharedItems containsNonDate="0" containsString="0" containsBlank="1"/>
    </cacheField>
    <cacheField name="Ora MAD_x000a_(da IF SU/ST)" numFmtId="0">
      <sharedItems containsNonDate="0" containsDate="1" containsString="0" containsBlank="1" minDate="1899-12-31T00:39:00" maxDate="1900-01-01T00:27:00"/>
    </cacheField>
    <cacheField name="Ora MAD_x000a_(da SU/ST a IF)" numFmtId="0">
      <sharedItems containsNonDate="0" containsDate="1" containsString="0" containsBlank="1" minDate="1899-12-30T23:40:00" maxDate="1899-12-31T19:02:00"/>
    </cacheField>
    <cacheField name="Ore" numFmtId="0" databaseField="0">
      <fieldGroup base="5">
        <rangePr groupBy="hours" startDate="1899-12-30T01:40:00" endDate="1899-12-30T23:38:00"/>
        <groupItems count="26">
          <s v="&lt;00/01/1900"/>
          <s v="00"/>
          <s v="01"/>
          <s v="02"/>
          <s v="03"/>
          <s v="04"/>
          <s v="05"/>
          <s v="06"/>
          <s v="07"/>
          <s v="08"/>
          <s v="09"/>
          <s v="10"/>
          <s v="11"/>
          <s v="12"/>
          <s v="13"/>
          <s v="14"/>
          <s v="15"/>
          <s v="16"/>
          <s v="17"/>
          <s v="18"/>
          <s v="19"/>
          <s v="20"/>
          <s v="21"/>
          <s v="22"/>
          <s v="23"/>
          <s v="&gt;00/01/190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Emiliano Ing. Doreni" refreshedDate="44155.540403009261" createdVersion="6" refreshedVersion="6" minRefreshableVersion="3" recordCount="60">
  <cacheSource type="worksheet">
    <worksheetSource ref="A2:S57" sheet="M53Integrato"/>
  </cacheSource>
  <cacheFields count="26">
    <cacheField name="Treno/Gr. carri" numFmtId="0">
      <sharedItems containsMixedTypes="1" containsNumber="1" containsInteger="1" minValue="51044" maxValue="56122"/>
    </cacheField>
    <cacheField name="A/P" numFmtId="0">
      <sharedItems count="2">
        <s v="P"/>
        <s v="A"/>
      </sharedItems>
    </cacheField>
    <cacheField name="IF" numFmtId="164">
      <sharedItems/>
    </cacheField>
    <cacheField name="MTO" numFmtId="164">
      <sharedItems/>
    </cacheField>
    <cacheField name="Ora_x000a_Arrivo/Partenza" numFmtId="164">
      <sharedItems containsSemiMixedTypes="0" containsNonDate="0" containsDate="1" containsString="0" minDate="1899-12-30T00:34:00" maxDate="1899-12-30T23:22:00" count="57">
        <d v="1899-12-30T00:34:00"/>
        <d v="1899-12-30T00:54:00"/>
        <d v="1899-12-30T01:07:00"/>
        <d v="1899-12-30T01:17:00"/>
        <d v="1899-12-30T01:31:00"/>
        <d v="1899-12-30T01:40:00"/>
        <d v="1899-12-30T01:44:00"/>
        <d v="1899-12-30T01:57:00"/>
        <d v="1899-12-30T02:12:00"/>
        <d v="1899-12-30T02:30:00"/>
        <d v="1899-12-30T02:50:00"/>
        <d v="1899-12-30T02:55:00"/>
        <d v="1899-12-30T03:43:00"/>
        <d v="1899-12-30T04:00:00"/>
        <d v="1899-12-30T04:45:00"/>
        <d v="1899-12-30T05:35:00"/>
        <d v="1899-12-30T06:45:00"/>
        <d v="1899-12-30T07:00:00"/>
        <d v="1899-12-30T07:20:00"/>
        <d v="1899-12-30T07:40:00"/>
        <d v="1899-12-30T08:31:00"/>
        <d v="1899-12-30T08:53:00"/>
        <d v="1899-12-30T10:05:00"/>
        <d v="1899-12-30T10:38:00"/>
        <d v="1899-12-30T10:58:00"/>
        <d v="1899-12-30T11:15:00"/>
        <d v="1899-12-30T11:52:00"/>
        <d v="1899-12-30T11:53:00"/>
        <d v="1899-12-30T11:55:00"/>
        <d v="1899-12-30T13:05:00"/>
        <d v="1899-12-30T14:02:00"/>
        <d v="1899-12-30T14:26:00"/>
        <d v="1899-12-30T14:46:00"/>
        <d v="1899-12-30T15:28:00"/>
        <d v="1899-12-30T15:58:00"/>
        <d v="1899-12-30T17:00:00"/>
        <d v="1899-12-30T17:10:00"/>
        <d v="1899-12-30T17:25:00"/>
        <d v="1899-12-30T17:38:00"/>
        <d v="1899-12-30T18:09:00"/>
        <d v="1899-12-30T18:10:00"/>
        <d v="1899-12-30T18:32:00"/>
        <d v="1899-12-30T19:00:00"/>
        <d v="1899-12-30T19:05:00"/>
        <d v="1899-12-30T19:28:00"/>
        <d v="1899-12-30T19:30:00"/>
        <d v="1899-12-30T20:10:00"/>
        <d v="1899-12-30T20:32:00"/>
        <d v="1899-12-30T20:35:00"/>
        <d v="1899-12-30T20:51:00"/>
        <d v="1899-12-30T21:25:00"/>
        <d v="1899-12-30T21:58:00"/>
        <d v="1899-12-30T22:40:00"/>
        <d v="1899-12-30T22:50:00"/>
        <d v="1899-12-30T23:06:00"/>
        <d v="1899-12-30T23:10:00"/>
        <d v="1899-12-30T23:22:00"/>
      </sharedItems>
      <fieldGroup par="25" base="4">
        <rangePr groupBy="minutes" startDate="1899-12-30T00:34:00" endDate="1899-12-30T23:22:00"/>
        <groupItems count="62">
          <s v="&lt;00/01/1900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00/01/1900"/>
        </groupItems>
      </fieldGroup>
    </cacheField>
    <cacheField name="Provenienza/_x000a_Destinazione" numFmtId="0">
      <sharedItems/>
    </cacheField>
    <cacheField name="L" numFmtId="0">
      <sharedItems containsBlank="1"/>
    </cacheField>
    <cacheField name="Ma" numFmtId="0">
      <sharedItems containsBlank="1"/>
    </cacheField>
    <cacheField name="Me" numFmtId="0">
      <sharedItems containsBlank="1"/>
    </cacheField>
    <cacheField name="G" numFmtId="0">
      <sharedItems containsBlank="1"/>
    </cacheField>
    <cacheField name="V" numFmtId="0">
      <sharedItems containsBlank="1" count="2">
        <m/>
        <s v="V"/>
      </sharedItems>
    </cacheField>
    <cacheField name="S" numFmtId="0">
      <sharedItems containsBlank="1" count="2">
        <m/>
        <s v="S"/>
      </sharedItems>
    </cacheField>
    <cacheField name="D" numFmtId="0">
      <sharedItems containsBlank="1"/>
    </cacheField>
    <cacheField name="Giorni_x000a_Soppressione" numFmtId="0">
      <sharedItems containsBlank="1"/>
    </cacheField>
    <cacheField name="Massa_x000a_Rimorchiata_x000a_(tonn.)" numFmtId="0">
      <sharedItems containsString="0" containsBlank="1" containsNumber="1" containsInteger="1" minValue="400" maxValue="440"/>
    </cacheField>
    <cacheField name="Lunghezza_x000a_(metri)" numFmtId="0">
      <sharedItems containsNonDate="0" containsString="0" containsBlank="1"/>
    </cacheField>
    <cacheField name="Ora_x000a_Agg./Sgan._x000a_Fanali" numFmtId="0">
      <sharedItems containsNonDate="0" containsDate="1" containsString="0" containsBlank="1" minDate="1899-12-31T13:37:00" maxDate="1899-12-31T15:38:00"/>
    </cacheField>
    <cacheField name="Ora MAD_x000a_(da IF SU/ST)" numFmtId="0">
      <sharedItems containsNonDate="0" containsDate="1" containsString="0" containsBlank="1" minDate="1899-12-31T01:30:00" maxDate="1899-12-31T23:40:00"/>
    </cacheField>
    <cacheField name="Ora MAD_x000a_(da SU/ST a IF)" numFmtId="0">
      <sharedItems containsDate="1" containsBlank="1" containsMixedTypes="1" minDate="1899-12-30T23:40:00" maxDate="1899-12-31T20:50:00"/>
    </cacheField>
    <cacheField name="Ora Termine operazioni preliminari_x000a_I.F." numFmtId="0">
      <sharedItems containsNonDate="0" containsDate="1" containsString="0" containsBlank="1" minDate="1899-12-30T03:30:00" maxDate="1899-12-30T08:10:00"/>
    </cacheField>
    <cacheField name="Ora Trasferimento materiale " numFmtId="0">
      <sharedItems containsNonDate="0" containsString="0" containsBlank="1"/>
    </cacheField>
    <cacheField name="Provenienza / Destinazione_x000a_(Terminal/Scalo/Raccordo)" numFmtId="0">
      <sharedItems containsBlank="1"/>
    </cacheField>
    <cacheField name="Tipologia Merci" numFmtId="0">
      <sharedItems containsBlank="1"/>
    </cacheField>
    <cacheField name="Lavorazioni_x000a_(Cod. Attività)" numFmtId="0">
      <sharedItems containsNonDate="0" containsString="0" containsBlank="1"/>
    </cacheField>
    <cacheField name="Annotazioni" numFmtId="0">
      <sharedItems containsBlank="1"/>
    </cacheField>
    <cacheField name="Ore" numFmtId="0" databaseField="0">
      <fieldGroup base="4">
        <rangePr groupBy="hours" startDate="1899-12-30T00:34:00" endDate="1899-12-30T23:22:00"/>
        <groupItems count="26">
          <s v="&lt;00/01/1900"/>
          <s v="00"/>
          <s v="01"/>
          <s v="02"/>
          <s v="03"/>
          <s v="04"/>
          <s v="05"/>
          <s v="06"/>
          <s v="07"/>
          <s v="08"/>
          <s v="09"/>
          <s v="10"/>
          <s v="11"/>
          <s v="12"/>
          <s v="13"/>
          <s v="14"/>
          <s v="15"/>
          <s v="16"/>
          <s v="17"/>
          <s v="18"/>
          <s v="19"/>
          <s v="20"/>
          <s v="21"/>
          <s v="22"/>
          <s v="23"/>
          <s v="&gt;00/01/190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Emiliano Ing. Doreni" refreshedDate="44155.548660300927" createdVersion="6" refreshedVersion="6" minRefreshableVersion="3" recordCount="60">
  <cacheSource type="worksheet">
    <worksheetSource ref="A2:N57" sheet="M53Integrato"/>
  </cacheSource>
  <cacheFields count="14">
    <cacheField name="Treno/Gr. carri" numFmtId="0">
      <sharedItems containsMixedTypes="1" containsNumber="1" containsInteger="1" minValue="51044" maxValue="56122"/>
    </cacheField>
    <cacheField name="A/P" numFmtId="0">
      <sharedItems count="2">
        <s v="P"/>
        <s v="A"/>
      </sharedItems>
    </cacheField>
    <cacheField name="IF" numFmtId="164">
      <sharedItems/>
    </cacheField>
    <cacheField name="MTO" numFmtId="164">
      <sharedItems/>
    </cacheField>
    <cacheField name="Ora_x000a_Arrivo/Partenza" numFmtId="164">
      <sharedItems containsSemiMixedTypes="0" containsNonDate="0" containsDate="1" containsString="0" minDate="1899-12-30T00:34:00" maxDate="1899-12-30T23:22:00"/>
    </cacheField>
    <cacheField name="Intervallo Orario" numFmtId="164">
      <sharedItems count="21">
        <s v="0-1"/>
        <s v="1-2"/>
        <s v="2-3"/>
        <s v="3-4"/>
        <s v="4-5"/>
        <s v="5-6"/>
        <s v="6-7"/>
        <s v="7-8"/>
        <s v="8-9"/>
        <s v="10-11"/>
        <s v="11-12"/>
        <s v="13-14"/>
        <s v="14-15"/>
        <s v="15-16"/>
        <s v="17-18"/>
        <s v="18-19"/>
        <s v="19-20"/>
        <s v="20-21"/>
        <s v="21-22"/>
        <s v="22-23"/>
        <s v="23-24"/>
      </sharedItems>
    </cacheField>
    <cacheField name="Provenienza/_x000a_Destinazione" numFmtId="0">
      <sharedItems/>
    </cacheField>
    <cacheField name="L" numFmtId="0">
      <sharedItems containsBlank="1"/>
    </cacheField>
    <cacheField name="Ma" numFmtId="0">
      <sharedItems containsBlank="1" count="2">
        <s v="Ma"/>
        <m/>
      </sharedItems>
    </cacheField>
    <cacheField name="Me" numFmtId="0">
      <sharedItems containsBlank="1"/>
    </cacheField>
    <cacheField name="G" numFmtId="0">
      <sharedItems containsBlank="1"/>
    </cacheField>
    <cacheField name="V" numFmtId="0">
      <sharedItems containsBlank="1"/>
    </cacheField>
    <cacheField name="S" numFmtId="0">
      <sharedItems containsBlank="1"/>
    </cacheField>
    <cacheField name="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">
  <r>
    <n v="51139"/>
    <x v="0"/>
    <s v="OCG"/>
    <s v="HAN"/>
    <d v="1899-12-30T00:09:00"/>
    <d v="1899-12-30T18:55:00"/>
    <x v="0"/>
    <s v="Melzo"/>
    <m/>
    <m/>
    <m/>
    <m/>
    <m/>
    <m/>
    <s v="D"/>
    <m/>
    <n v="440"/>
    <d v="1899-12-31T21:55:00"/>
    <m/>
    <s v="Contenitori"/>
    <s v="RID"/>
    <s v="Pont"/>
    <d v="1900-01-22T05:14:00"/>
  </r>
  <r>
    <n v="55249"/>
    <x v="0"/>
    <s v="MIR"/>
    <s v="MIR INT"/>
    <d v="1899-12-30T00:22:00"/>
    <d v="1899-12-30T20:00:00"/>
    <x v="0"/>
    <s v="Bologna"/>
    <m/>
    <s v="Ma"/>
    <s v="Me"/>
    <s v="G"/>
    <s v="V"/>
    <s v="S"/>
    <s v="D"/>
    <s v="SF"/>
    <n v="440"/>
    <d v="1899-12-31T23:03:00"/>
    <m/>
    <s v="Contenitori"/>
    <m/>
    <s v="Pisa"/>
    <d v="1900-01-22T04:22:00"/>
  </r>
  <r>
    <n v="55036"/>
    <x v="0"/>
    <s v="OCG"/>
    <s v="HAN"/>
    <d v="1899-12-30T01:15:00"/>
    <d v="1899-12-30T23:00:00"/>
    <x v="1"/>
    <s v="Reggio E."/>
    <m/>
    <s v="Ma"/>
    <s v="Me"/>
    <s v="G"/>
    <s v="V"/>
    <s v="S"/>
    <m/>
    <m/>
    <n v="440"/>
    <d v="1899-12-31T23:40:00"/>
    <m/>
    <s v="Contenitori"/>
    <s v="RID"/>
    <s v="Pont"/>
    <d v="1900-01-22T02:15:00"/>
  </r>
  <r>
    <n v="53040"/>
    <x v="0"/>
    <s v="OCG"/>
    <s v="HAN"/>
    <d v="1899-12-30T01:25:00"/>
    <d v="1899-12-30T15:23:00"/>
    <x v="1"/>
    <s v="Padova"/>
    <m/>
    <s v="Ma"/>
    <s v="Me"/>
    <s v="G"/>
    <s v="V"/>
    <s v="S"/>
    <s v="D"/>
    <s v="SF"/>
    <n v="440"/>
    <d v="1899-12-31T00:30:00"/>
    <m/>
    <s v="Contenitori"/>
    <s v="RID"/>
    <s v="Ge"/>
    <d v="1900-01-22T10:02:00"/>
  </r>
  <r>
    <n v="55282"/>
    <x v="0"/>
    <s v="MIR"/>
    <s v="SPINELLI"/>
    <d v="1899-12-30T01:34:00"/>
    <d v="1899-12-30T23:13:00"/>
    <x v="1"/>
    <s v="Reggio E."/>
    <m/>
    <s v="Ma"/>
    <s v="Me"/>
    <m/>
    <s v="V"/>
    <s v="S"/>
    <m/>
    <s v="SF"/>
    <n v="440"/>
    <d v="1900-01-01T00:05:00"/>
    <m/>
    <s v="Contenitori"/>
    <m/>
    <s v="Pont"/>
    <d v="1900-01-22T02:21:00"/>
  </r>
  <r>
    <n v="55270"/>
    <x v="0"/>
    <s v="MIR"/>
    <s v="LOGT"/>
    <d v="1899-12-30T01:51:00"/>
    <d v="1899-12-30T23:10:00"/>
    <x v="1"/>
    <s v="Rubiera"/>
    <m/>
    <m/>
    <s v="Me"/>
    <s v="G"/>
    <s v="V"/>
    <m/>
    <m/>
    <s v="SF"/>
    <n v="400"/>
    <d v="1899-12-31T08:00:00"/>
    <m/>
    <s v="Contenitori"/>
    <m/>
    <s v="Pont"/>
    <d v="1900-01-22T02:41:00"/>
  </r>
  <r>
    <n v="55292"/>
    <x v="0"/>
    <s v="MIR"/>
    <s v="MIR INT"/>
    <d v="1899-12-30T01:51:00"/>
    <d v="1899-12-30T23:15:00"/>
    <x v="1"/>
    <s v="Rubiera"/>
    <m/>
    <s v="Ma"/>
    <m/>
    <m/>
    <m/>
    <s v="S"/>
    <m/>
    <s v="SF"/>
    <n v="400"/>
    <d v="1899-12-31T08:04:00"/>
    <m/>
    <s v="Contenitori"/>
    <m/>
    <s v="Pont"/>
    <d v="1900-01-22T02:36:00"/>
  </r>
  <r>
    <n v="53222"/>
    <x v="0"/>
    <s v="MIR"/>
    <s v="MIR INT"/>
    <d v="1899-12-30T02:01:00"/>
    <d v="1899-12-30T21:11:00"/>
    <x v="2"/>
    <s v="Padova"/>
    <m/>
    <s v="Ma"/>
    <s v="Me"/>
    <s v="G"/>
    <s v="V"/>
    <s v="S"/>
    <s v="D"/>
    <s v="SF"/>
    <n v="440"/>
    <d v="1899-12-31T10:16:00"/>
    <m/>
    <s v="Contenitori"/>
    <s v="RID"/>
    <s v="Pont"/>
    <d v="1900-01-22T04:50:00"/>
  </r>
  <r>
    <n v="51131"/>
    <x v="0"/>
    <s v="MIR"/>
    <s v="MIR INT"/>
    <d v="1899-12-30T05:20:00"/>
    <d v="1899-12-30T23:38:00"/>
    <x v="3"/>
    <s v="Milano"/>
    <m/>
    <s v="Ma"/>
    <s v="Me"/>
    <s v="G"/>
    <s v="V"/>
    <s v="S"/>
    <m/>
    <s v="SF"/>
    <n v="440"/>
    <d v="1899-12-31T10:16:00"/>
    <m/>
    <s v="Contenitori"/>
    <s v="RID"/>
    <s v="Pont"/>
    <d v="1900-01-22T05:42:00"/>
  </r>
  <r>
    <n v="55119"/>
    <x v="0"/>
    <s v="CAPT"/>
    <s v="DPA"/>
    <d v="1899-12-30T07:00:00"/>
    <d v="1899-12-30T03:30:00"/>
    <x v="4"/>
    <s v="Bologna SD"/>
    <m/>
    <m/>
    <m/>
    <m/>
    <m/>
    <m/>
    <m/>
    <m/>
    <n v="440"/>
    <d v="1899-12-31T10:20:00"/>
    <m/>
    <m/>
    <m/>
    <s v="Pisa"/>
    <d v="1899-12-30T03:30:00"/>
  </r>
  <r>
    <n v="51044"/>
    <x v="0"/>
    <s v="OCG"/>
    <s v="HAN"/>
    <d v="1899-12-30T07:20:00"/>
    <d v="1899-12-30T03:58:00"/>
    <x v="4"/>
    <s v="Melzo"/>
    <s v="L"/>
    <s v="Ma"/>
    <s v="Me"/>
    <s v="G"/>
    <s v="V"/>
    <s v="S"/>
    <s v="D"/>
    <m/>
    <n v="440"/>
    <d v="1899-12-31T08:22:00"/>
    <m/>
    <s v="Contenitori"/>
    <s v="RID"/>
    <s v="Pont"/>
    <d v="1899-12-30T03:22:00"/>
  </r>
  <r>
    <n v="53228"/>
    <x v="0"/>
    <s v="MIR"/>
    <s v="LOGT"/>
    <d v="1899-12-30T08:02:00"/>
    <d v="1899-12-30T02:36:00"/>
    <x v="5"/>
    <s v="Padova"/>
    <m/>
    <m/>
    <m/>
    <m/>
    <m/>
    <m/>
    <m/>
    <s v="F"/>
    <n v="440"/>
    <d v="1899-12-31T18:25:00"/>
    <m/>
    <m/>
    <m/>
    <s v="Pont"/>
    <d v="1899-12-30T05:26:00"/>
  </r>
  <r>
    <n v="56100"/>
    <x v="0"/>
    <s v="MIR"/>
    <s v="ITS"/>
    <d v="1899-12-30T12:50:00"/>
    <d v="1899-12-30T09:48:00"/>
    <x v="6"/>
    <s v="Prato"/>
    <m/>
    <m/>
    <s v="Me"/>
    <m/>
    <m/>
    <m/>
    <m/>
    <m/>
    <n v="440"/>
    <d v="1899-12-31T10:03:00"/>
    <m/>
    <s v="Contenitori"/>
    <m/>
    <s v="Pisa"/>
    <d v="1899-12-30T03:02:00"/>
  </r>
  <r>
    <n v="55262"/>
    <x v="0"/>
    <s v="MIR"/>
    <s v="LOGT"/>
    <d v="1899-12-30T13:57:00"/>
    <d v="1899-12-30T11:00:00"/>
    <x v="7"/>
    <s v="Rubiera"/>
    <s v="L"/>
    <s v="Ma"/>
    <s v="Me"/>
    <s v="G"/>
    <s v="V"/>
    <s v="S"/>
    <m/>
    <s v="F"/>
    <n v="400"/>
    <d v="1899-12-31T10:02:00"/>
    <m/>
    <s v="Contenitori"/>
    <m/>
    <s v="Pont"/>
    <d v="1899-12-30T02:57:00"/>
  </r>
  <r>
    <n v="55114"/>
    <x v="0"/>
    <s v="OCG"/>
    <s v="HAN"/>
    <d v="1899-12-30T14:53:00"/>
    <d v="1899-12-30T12:07:00"/>
    <x v="8"/>
    <s v="Reggio E."/>
    <m/>
    <s v="Ma"/>
    <s v="Me"/>
    <s v="G"/>
    <s v="V"/>
    <s v="S"/>
    <m/>
    <m/>
    <n v="440"/>
    <d v="1899-12-31T11:49:00"/>
    <m/>
    <s v="Contenitori"/>
    <s v="RID"/>
    <s v="Pont"/>
    <d v="1899-12-30T02:46:00"/>
  </r>
  <r>
    <n v="62225"/>
    <x v="0"/>
    <s v="MIR"/>
    <s v="MIR INT"/>
    <d v="1899-12-30T16:50:00"/>
    <d v="1899-12-30T09:00:00"/>
    <x v="9"/>
    <s v="Verona Q.E."/>
    <m/>
    <s v="Ma"/>
    <s v="Me"/>
    <s v="G"/>
    <s v="V"/>
    <s v="S"/>
    <m/>
    <s v="F"/>
    <n v="440"/>
    <d v="1899-12-31T16:46:00"/>
    <m/>
    <s v="Contenitori"/>
    <m/>
    <s v="Pisa"/>
    <d v="1899-12-30T07:50:00"/>
  </r>
  <r>
    <n v="51048"/>
    <x v="0"/>
    <s v="OCG"/>
    <s v="HAN"/>
    <d v="1899-12-30T17:00:00"/>
    <d v="1899-12-30T12:19:00"/>
    <x v="10"/>
    <s v="Melzo"/>
    <s v="L"/>
    <s v="Ma"/>
    <s v="Me"/>
    <s v="G"/>
    <s v="V"/>
    <s v="S"/>
    <m/>
    <m/>
    <n v="440"/>
    <d v="1899-12-31T14:36:00"/>
    <m/>
    <s v="Contenitori"/>
    <s v="RID"/>
    <s v="Ge"/>
    <d v="1899-12-30T04:41:00"/>
  </r>
  <r>
    <n v="53020"/>
    <x v="0"/>
    <s v="OCG"/>
    <s v="HAN"/>
    <d v="1899-12-30T17:28:00"/>
    <d v="1899-12-30T10:11:00"/>
    <x v="10"/>
    <s v="Padova"/>
    <s v="L"/>
    <s v="Ma"/>
    <s v="Me"/>
    <s v="G"/>
    <s v="V"/>
    <s v="S"/>
    <m/>
    <s v="F"/>
    <n v="440"/>
    <d v="1899-12-31T15:03:00"/>
    <m/>
    <s v="Contenitori"/>
    <s v="RID"/>
    <s v="Pont"/>
    <d v="1899-12-30T07:17:00"/>
  </r>
  <r>
    <n v="55105"/>
    <x v="0"/>
    <s v="MIR"/>
    <s v="LOGT"/>
    <d v="1899-12-30T18:02:00"/>
    <d v="1899-12-30T15:27:00"/>
    <x v="11"/>
    <s v="Rubiera"/>
    <m/>
    <m/>
    <m/>
    <m/>
    <m/>
    <m/>
    <m/>
    <s v="F"/>
    <n v="400"/>
    <d v="1899-12-31T18:30:00"/>
    <m/>
    <m/>
    <m/>
    <s v="Pont"/>
    <d v="1899-12-30T02:35:00"/>
  </r>
  <r>
    <n v="55264"/>
    <x v="0"/>
    <s v="MIR"/>
    <s v="MIR INT"/>
    <d v="1899-12-30T18:11:00"/>
    <d v="1899-12-30T15:27:00"/>
    <x v="11"/>
    <s v="Rubiera"/>
    <m/>
    <m/>
    <s v="Me"/>
    <m/>
    <m/>
    <m/>
    <m/>
    <s v="F"/>
    <n v="400"/>
    <d v="1899-12-31T18:59:00"/>
    <m/>
    <s v="Contenitori"/>
    <m/>
    <s v="Pont"/>
    <d v="1899-12-30T02:44:00"/>
  </r>
  <r>
    <n v="53030"/>
    <x v="0"/>
    <s v="OCG"/>
    <s v="HAN"/>
    <d v="1899-12-30T18:58:00"/>
    <d v="1899-12-30T11:28:00"/>
    <x v="11"/>
    <s v="Padova"/>
    <s v="L"/>
    <m/>
    <s v="Me"/>
    <m/>
    <s v="V"/>
    <m/>
    <m/>
    <s v="F"/>
    <n v="440"/>
    <d v="1899-12-31T17:04:00"/>
    <m/>
    <s v="Contenitori"/>
    <s v="RID"/>
    <s v="Pont"/>
    <d v="1899-12-30T07:30:00"/>
  </r>
  <r>
    <n v="53249"/>
    <x v="0"/>
    <s v="MIR"/>
    <s v="MIR INT"/>
    <d v="1899-12-30T19:25:00"/>
    <d v="1899-12-30T13:06:00"/>
    <x v="12"/>
    <s v="Padova"/>
    <m/>
    <m/>
    <m/>
    <m/>
    <m/>
    <m/>
    <m/>
    <s v="F"/>
    <n v="440"/>
    <d v="1899-12-31T21:18:00"/>
    <m/>
    <m/>
    <m/>
    <s v="Pont"/>
    <d v="1899-12-30T06:19:00"/>
  </r>
  <r>
    <n v="55266"/>
    <x v="0"/>
    <s v="MIR"/>
    <s v="LOGT"/>
    <d v="1899-12-30T20:35:00"/>
    <d v="1899-12-30T17:27:00"/>
    <x v="13"/>
    <s v="Rubiera"/>
    <s v="L"/>
    <s v="Ma"/>
    <s v="Me"/>
    <s v="G"/>
    <s v="V"/>
    <s v="S"/>
    <m/>
    <s v="F"/>
    <n v="400"/>
    <d v="1899-12-31T18:10:00"/>
    <m/>
    <s v="Contenitori"/>
    <m/>
    <s v="Pont"/>
    <d v="1899-12-30T03:08:00"/>
  </r>
  <r>
    <n v="55269"/>
    <x v="0"/>
    <s v="MIR"/>
    <s v="LOGT"/>
    <d v="1899-12-30T21:25:00"/>
    <d v="1899-12-30T18:20:00"/>
    <x v="14"/>
    <s v="Rubiera"/>
    <m/>
    <m/>
    <m/>
    <m/>
    <m/>
    <s v="S"/>
    <m/>
    <s v="F"/>
    <n v="400"/>
    <d v="1899-12-31T22:57:00"/>
    <m/>
    <s v="Contenitori"/>
    <m/>
    <s v="Pont"/>
    <d v="1899-12-30T03:05:00"/>
  </r>
  <r>
    <n v="54219"/>
    <x v="0"/>
    <s v="MIR"/>
    <s v="TRC"/>
    <d v="1899-12-30T23:05:00"/>
    <d v="1899-12-30T19:33:00"/>
    <x v="15"/>
    <s v="Rivalta"/>
    <s v="L"/>
    <s v="Ma"/>
    <s v="Me"/>
    <s v="G"/>
    <s v="V"/>
    <m/>
    <m/>
    <s v="F"/>
    <n v="440"/>
    <d v="1900-01-01T00:33:00"/>
    <m/>
    <s v="Contenitori"/>
    <m/>
    <s v="Ge"/>
    <d v="1899-12-30T03:32:00"/>
  </r>
  <r>
    <n v="55116"/>
    <x v="0"/>
    <s v="CAPT"/>
    <s v="DPA"/>
    <d v="1899-12-30T23:10:00"/>
    <d v="1899-12-30T18:40:00"/>
    <x v="15"/>
    <s v="Bologna SD"/>
    <m/>
    <m/>
    <m/>
    <m/>
    <m/>
    <m/>
    <m/>
    <s v="F"/>
    <n v="440"/>
    <d v="1899-12-31T21:57:00"/>
    <m/>
    <m/>
    <m/>
    <s v="Pisa"/>
    <d v="1899-12-30T04:30:00"/>
  </r>
  <r>
    <n v="54251"/>
    <x v="1"/>
    <s v="MIR"/>
    <s v="LOGT"/>
    <d v="1899-12-30T07:00:00"/>
    <d v="1899-12-30T01:40:00"/>
    <x v="1"/>
    <s v="Rubiera"/>
    <m/>
    <s v="Ma"/>
    <s v="Me"/>
    <s v="G"/>
    <s v="V"/>
    <s v="S"/>
    <m/>
    <s v="F"/>
    <n v="400"/>
    <m/>
    <d v="1899-12-30T23:40:00"/>
    <s v="Contenitori"/>
    <m/>
    <s v="Pisa"/>
    <d v="1899-12-30T05:20:00"/>
  </r>
  <r>
    <n v="54240"/>
    <x v="1"/>
    <s v="OCG"/>
    <s v="HAN"/>
    <d v="1899-12-30T07:04:00"/>
    <d v="1899-12-30T02:58:00"/>
    <x v="2"/>
    <s v="Melzo"/>
    <s v="L"/>
    <m/>
    <m/>
    <m/>
    <m/>
    <m/>
    <m/>
    <m/>
    <n v="440"/>
    <m/>
    <d v="1899-12-31T01:28:00"/>
    <s v="Contenitori"/>
    <s v="RID"/>
    <s v="Ge"/>
    <d v="1899-12-30T04:06:00"/>
  </r>
  <r>
    <n v="54243"/>
    <x v="1"/>
    <s v="MIR"/>
    <s v="LOGT"/>
    <d v="1899-12-30T09:16:00"/>
    <d v="1899-12-30T03:50:00"/>
    <x v="16"/>
    <s v="Rubiera"/>
    <s v="L"/>
    <m/>
    <s v="Me"/>
    <s v="G"/>
    <s v="V"/>
    <s v="S"/>
    <m/>
    <s v="F"/>
    <n v="400"/>
    <m/>
    <d v="1899-12-31T01:50:00"/>
    <s v="Contenitori"/>
    <m/>
    <s v="Pisa"/>
    <d v="1899-12-30T05:26:00"/>
  </r>
  <r>
    <n v="54247"/>
    <x v="1"/>
    <s v="MIR"/>
    <s v="MIR INT"/>
    <d v="1899-12-30T09:16:00"/>
    <d v="1899-12-30T04:00:00"/>
    <x v="17"/>
    <s v="Rubiera"/>
    <m/>
    <s v="Ma"/>
    <m/>
    <m/>
    <m/>
    <m/>
    <m/>
    <s v="F"/>
    <n v="400"/>
    <m/>
    <d v="1899-12-31T02:00:00"/>
    <s v="Contenitori"/>
    <m/>
    <s v="Pisa"/>
    <d v="1899-12-30T05:16:00"/>
  </r>
  <r>
    <n v="54020"/>
    <x v="1"/>
    <s v="OCG"/>
    <s v="HAN"/>
    <d v="1899-12-30T09:20:00"/>
    <d v="1899-12-30T04:24:00"/>
    <x v="17"/>
    <s v="Melzo"/>
    <s v="L"/>
    <s v="Ma"/>
    <s v="Me"/>
    <s v="G"/>
    <s v="V"/>
    <s v="S"/>
    <m/>
    <m/>
    <n v="440"/>
    <m/>
    <d v="1899-12-31T02:54:00"/>
    <s v="Contenitori"/>
    <s v="RID"/>
    <s v="Pont"/>
    <d v="1899-12-30T04:56:00"/>
  </r>
  <r>
    <n v="54229"/>
    <x v="1"/>
    <s v="MIR"/>
    <s v="ITS"/>
    <d v="1899-12-30T07:52:00"/>
    <d v="1899-12-30T05:00:00"/>
    <x v="3"/>
    <s v="Prato"/>
    <m/>
    <m/>
    <s v="Me"/>
    <m/>
    <m/>
    <m/>
    <m/>
    <s v="F"/>
    <n v="440"/>
    <m/>
    <d v="1899-12-31T03:00:00"/>
    <s v="Contenitori"/>
    <m/>
    <s v="Pisa"/>
    <d v="1899-12-30T02:52:00"/>
  </r>
  <r>
    <n v="56115"/>
    <x v="1"/>
    <s v="CAPT"/>
    <s v="DPA"/>
    <d v="1899-12-30T09:03:00"/>
    <d v="1899-12-30T05:35:00"/>
    <x v="3"/>
    <s v="Bologna SD"/>
    <m/>
    <m/>
    <m/>
    <m/>
    <m/>
    <m/>
    <m/>
    <s v="F"/>
    <n v="440"/>
    <m/>
    <d v="1899-12-31T03:35:00"/>
    <m/>
    <m/>
    <s v="Pisa"/>
    <d v="1899-12-30T03:28:00"/>
  </r>
  <r>
    <n v="54238"/>
    <x v="1"/>
    <s v="OCG"/>
    <s v="HAN"/>
    <d v="1899-12-30T09:02:00"/>
    <d v="1899-12-30T06:45:00"/>
    <x v="18"/>
    <s v="Reggio E."/>
    <m/>
    <s v="Ma"/>
    <s v="Me"/>
    <s v="G"/>
    <s v="V"/>
    <s v="S"/>
    <m/>
    <m/>
    <n v="440"/>
    <m/>
    <d v="1899-12-31T05:15:00"/>
    <s v="Contenitori"/>
    <s v="RID"/>
    <s v="Pont"/>
    <d v="1899-12-30T02:17:00"/>
  </r>
  <r>
    <n v="54214"/>
    <x v="1"/>
    <s v="MIR"/>
    <s v="LOGT"/>
    <d v="1899-12-30T11:19:00"/>
    <d v="1899-12-30T08:32:00"/>
    <x v="5"/>
    <s v="Rubiera"/>
    <s v="L"/>
    <m/>
    <m/>
    <m/>
    <m/>
    <m/>
    <m/>
    <s v="F"/>
    <n v="400"/>
    <m/>
    <d v="1899-12-31T06:32:00"/>
    <s v="Contenitori"/>
    <m/>
    <s v="Pont"/>
    <d v="1899-12-30T02:47:00"/>
  </r>
  <r>
    <n v="54273"/>
    <x v="1"/>
    <s v="MIR"/>
    <s v="MIR INT"/>
    <d v="1899-12-30T14:06:00"/>
    <d v="1899-12-30T09:05:00"/>
    <x v="19"/>
    <s v="Rubiera"/>
    <m/>
    <m/>
    <s v="Me"/>
    <m/>
    <m/>
    <s v="S"/>
    <m/>
    <s v="F"/>
    <n v="400"/>
    <m/>
    <d v="1899-12-31T07:05:00"/>
    <s v="Contenitori"/>
    <m/>
    <s v="Pisa"/>
    <d v="1899-12-30T05:01:00"/>
  </r>
  <r>
    <n v="54205"/>
    <x v="1"/>
    <s v="MIR"/>
    <s v="MIR INT"/>
    <d v="1899-12-30T15:46:00"/>
    <d v="1899-12-30T09:05:00"/>
    <x v="19"/>
    <s v="Padova"/>
    <m/>
    <m/>
    <m/>
    <m/>
    <m/>
    <m/>
    <m/>
    <s v="F"/>
    <n v="440"/>
    <m/>
    <d v="1899-12-31T07:05:00"/>
    <m/>
    <m/>
    <s v="Pisa"/>
    <d v="1899-12-30T06:41:00"/>
  </r>
  <r>
    <n v="54122"/>
    <x v="1"/>
    <s v="MIR"/>
    <s v="TRC"/>
    <d v="1899-12-30T14:33:00"/>
    <d v="1899-12-30T10:05:00"/>
    <x v="20"/>
    <s v="Rivalta"/>
    <m/>
    <s v="Ma"/>
    <s v="Me"/>
    <s v="G"/>
    <s v="V"/>
    <s v="S"/>
    <m/>
    <s v="F"/>
    <n v="440"/>
    <m/>
    <d v="1899-12-31T10:45:00"/>
    <s v="Contenitori"/>
    <m/>
    <s v="Ge"/>
    <d v="1899-12-30T04:28:00"/>
  </r>
  <r>
    <n v="54201"/>
    <x v="1"/>
    <s v="MIR"/>
    <s v="MIR INT"/>
    <d v="1899-12-30T17:59:00"/>
    <d v="1899-12-30T11:50:00"/>
    <x v="21"/>
    <s v="Padova"/>
    <s v="L"/>
    <s v="Ma"/>
    <s v="Me"/>
    <s v="G"/>
    <s v="V"/>
    <s v="S"/>
    <m/>
    <s v="F"/>
    <n v="440"/>
    <m/>
    <d v="1899-12-31T11:30:00"/>
    <s v="Contenitori"/>
    <m/>
    <s v="Pisa"/>
    <d v="1899-12-30T06:09:00"/>
  </r>
  <r>
    <n v="54022"/>
    <x v="1"/>
    <s v="OCG"/>
    <s v="HAN"/>
    <d v="1899-12-30T16:34:00"/>
    <d v="1899-12-30T11:58:00"/>
    <x v="21"/>
    <s v="Melzo"/>
    <m/>
    <m/>
    <m/>
    <m/>
    <m/>
    <m/>
    <s v="D"/>
    <m/>
    <n v="440"/>
    <m/>
    <d v="1899-12-31T12:56:00"/>
    <s v="Contenitori"/>
    <s v="RID"/>
    <s v="Ge"/>
    <d v="1899-12-30T04:36:00"/>
  </r>
  <r>
    <n v="54024"/>
    <x v="1"/>
    <s v="OCG"/>
    <s v="HAN"/>
    <d v="1899-12-30T17:10:00"/>
    <d v="1899-12-30T12:45:00"/>
    <x v="6"/>
    <s v="Melzo"/>
    <s v="L"/>
    <s v="Ma"/>
    <s v="Me"/>
    <s v="G"/>
    <s v="V"/>
    <s v="S"/>
    <m/>
    <m/>
    <n v="440"/>
    <m/>
    <d v="1899-12-31T13:45:00"/>
    <s v="Contenitori"/>
    <s v="RID"/>
    <s v="Ge"/>
    <d v="1899-12-30T04:25:00"/>
  </r>
  <r>
    <n v="54153"/>
    <x v="1"/>
    <s v="MIR"/>
    <s v="MIR INT"/>
    <d v="1899-12-30T17:25:00"/>
    <d v="1899-12-30T13:30:00"/>
    <x v="7"/>
    <s v="Bologna"/>
    <s v="L"/>
    <s v="Ma"/>
    <s v="Me"/>
    <s v="G"/>
    <s v="V"/>
    <s v="S"/>
    <m/>
    <s v="F"/>
    <n v="440"/>
    <m/>
    <d v="1899-12-31T13:37:00"/>
    <s v="Contenitori"/>
    <m/>
    <s v="Pisa"/>
    <d v="1899-12-30T03:55:00"/>
  </r>
  <r>
    <n v="54226"/>
    <x v="1"/>
    <s v="MIR"/>
    <s v="SPINELLI"/>
    <d v="1899-12-30T17:30:00"/>
    <d v="1899-12-30T14:26:00"/>
    <x v="8"/>
    <s v="Reggio E."/>
    <s v="L"/>
    <s v="Ma"/>
    <m/>
    <s v="G"/>
    <s v="V"/>
    <m/>
    <m/>
    <s v="F"/>
    <n v="440"/>
    <m/>
    <d v="1899-12-31T15:05:00"/>
    <s v="Contenitori"/>
    <m/>
    <s v="Pont"/>
    <d v="1899-12-30T03:04:00"/>
  </r>
  <r>
    <n v="56105"/>
    <x v="1"/>
    <s v="MIR"/>
    <s v="LOGT"/>
    <d v="1899-12-30T20:18:00"/>
    <d v="1899-12-30T15:15:00"/>
    <x v="22"/>
    <s v="Rubiera"/>
    <m/>
    <m/>
    <m/>
    <m/>
    <m/>
    <m/>
    <m/>
    <m/>
    <n v="400"/>
    <m/>
    <d v="1899-12-31T08:05:00"/>
    <m/>
    <m/>
    <s v="Pisa"/>
    <d v="1899-12-30T05:03:00"/>
  </r>
  <r>
    <n v="54267"/>
    <x v="1"/>
    <s v="MIR"/>
    <s v="MIR INT"/>
    <d v="1899-12-30T21:57:00"/>
    <d v="1899-12-30T15:37:00"/>
    <x v="22"/>
    <s v="Verona Q.E."/>
    <s v="L"/>
    <s v="Ma"/>
    <s v="Me"/>
    <s v="G"/>
    <s v="V"/>
    <m/>
    <m/>
    <s v="F"/>
    <n v="440"/>
    <m/>
    <d v="1899-12-31T15:10:00"/>
    <s v="Contenitori"/>
    <m/>
    <s v="Pisa"/>
    <d v="1899-12-30T06:20:00"/>
  </r>
  <r>
    <n v="54016"/>
    <x v="1"/>
    <s v="OCG"/>
    <s v="HAN"/>
    <d v="1899-12-30T23:33:00"/>
    <d v="1899-12-30T17:05:00"/>
    <x v="10"/>
    <s v="Padova"/>
    <m/>
    <s v="Ma"/>
    <m/>
    <s v="G"/>
    <m/>
    <m/>
    <s v="D"/>
    <m/>
    <n v="440"/>
    <m/>
    <d v="1899-12-31T16:08:00"/>
    <s v="Contenitori"/>
    <s v="RID"/>
    <s v="Pisa"/>
    <d v="1899-12-30T06:28:00"/>
  </r>
  <r>
    <n v="54034"/>
    <x v="1"/>
    <s v="OCG"/>
    <s v="HAN"/>
    <d v="1899-12-30T20:57:00"/>
    <d v="1899-12-30T17:10:00"/>
    <x v="10"/>
    <s v="Reggio E."/>
    <m/>
    <s v="Ma"/>
    <s v="Me"/>
    <s v="G"/>
    <s v="V"/>
    <m/>
    <m/>
    <m/>
    <n v="440"/>
    <m/>
    <d v="1899-12-31T17:00:00"/>
    <s v="Contenitori"/>
    <s v="RID"/>
    <s v="Pont"/>
    <d v="1899-12-30T03:47:00"/>
  </r>
  <r>
    <n v="54215"/>
    <x v="1"/>
    <s v="MIR"/>
    <s v="LOGT"/>
    <d v="1899-12-30T22:03:00"/>
    <d v="1899-12-30T17:38:00"/>
    <x v="10"/>
    <s v="Rubiera"/>
    <s v="L"/>
    <s v="Ma"/>
    <s v="Me"/>
    <s v="G"/>
    <s v="V"/>
    <m/>
    <m/>
    <s v="F"/>
    <n v="400"/>
    <m/>
    <d v="1899-12-31T16:35:00"/>
    <s v="Contenitori"/>
    <m/>
    <s v="Pisa"/>
    <d v="1899-12-30T04:25:00"/>
  </r>
  <r>
    <n v="54042"/>
    <x v="1"/>
    <s v="OCG"/>
    <s v="HAN"/>
    <d v="1899-12-30T01:13:00"/>
    <d v="1899-12-30T18:30:00"/>
    <x v="11"/>
    <s v="Padova"/>
    <s v="L"/>
    <s v="Ma"/>
    <s v="Me"/>
    <s v="G"/>
    <s v="V"/>
    <m/>
    <s v="D"/>
    <s v="PF"/>
    <n v="440"/>
    <m/>
    <d v="1899-12-31T17:05:00"/>
    <s v="Contenitori"/>
    <s v="RID"/>
    <s v="Pont"/>
    <d v="1900-01-22T06:43:00"/>
  </r>
  <r>
    <n v="54253"/>
    <x v="1"/>
    <s v="MIR"/>
    <s v="LOGT"/>
    <d v="1899-12-30T22:47:00"/>
    <d v="1899-12-30T18:35:00"/>
    <x v="11"/>
    <s v="Bologna"/>
    <m/>
    <m/>
    <m/>
    <m/>
    <m/>
    <m/>
    <m/>
    <s v="PF, F"/>
    <n v="440"/>
    <m/>
    <d v="1899-12-31T09:50:00"/>
    <m/>
    <m/>
    <s v="Pisa"/>
    <d v="1899-12-30T04:12:00"/>
  </r>
  <r>
    <n v="54221"/>
    <x v="1"/>
    <s v="MIR"/>
    <s v="LOGT"/>
    <d v="1899-12-30T00:15:00"/>
    <d v="1899-12-30T18:35:00"/>
    <x v="11"/>
    <s v="Padova"/>
    <m/>
    <m/>
    <m/>
    <m/>
    <m/>
    <m/>
    <m/>
    <s v="PF, F"/>
    <n v="440"/>
    <m/>
    <d v="1899-12-31T09:58:00"/>
    <m/>
    <m/>
    <s v="Pisa"/>
    <d v="1900-01-22T05:40:00"/>
  </r>
  <r>
    <n v="56117"/>
    <x v="1"/>
    <s v="CAPT"/>
    <s v="DPA"/>
    <d v="1899-12-30T23:59:00"/>
    <d v="1899-12-30T19:30:00"/>
    <x v="12"/>
    <s v="Bologna SD"/>
    <m/>
    <m/>
    <m/>
    <m/>
    <m/>
    <m/>
    <m/>
    <s v="F"/>
    <n v="440"/>
    <m/>
    <d v="1899-12-31T17:30:00"/>
    <m/>
    <m/>
    <s v="Pisa"/>
    <d v="1899-12-30T04:29:00"/>
  </r>
  <r>
    <n v="54018"/>
    <x v="1"/>
    <s v="OCG"/>
    <s v="HAN"/>
    <d v="1899-12-30T01:06:00"/>
    <d v="1899-12-30T20:32:00"/>
    <x v="13"/>
    <s v="Melzo"/>
    <s v="L"/>
    <s v="Ma"/>
    <s v="Me"/>
    <s v="G"/>
    <s v="V"/>
    <s v="S"/>
    <s v="D"/>
    <m/>
    <n v="440"/>
    <m/>
    <d v="1899-12-31T19:02:00"/>
    <s v="Contenitori"/>
    <s v="RID"/>
    <s v="Ge"/>
    <d v="1900-01-22T04:34:00"/>
  </r>
  <r>
    <n v="54198"/>
    <x v="1"/>
    <s v="MIR"/>
    <s v="MIR INT"/>
    <d v="1899-12-30T00:46:00"/>
    <d v="1899-12-30T20:51:00"/>
    <x v="13"/>
    <s v="Milano"/>
    <s v="L"/>
    <s v="Ma"/>
    <s v="Me"/>
    <s v="G"/>
    <s v="V"/>
    <m/>
    <m/>
    <s v="F"/>
    <n v="440"/>
    <m/>
    <d v="1899-12-31T18:32:00"/>
    <s v="Contenitori"/>
    <m/>
    <s v="Ge"/>
    <d v="1900-01-22T03:55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5">
  <r>
    <n v="51139"/>
    <x v="0"/>
    <x v="0"/>
    <x v="0"/>
    <x v="0"/>
    <x v="0"/>
    <x v="0"/>
    <x v="0"/>
    <x v="0"/>
    <x v="0"/>
    <x v="0"/>
    <x v="0"/>
    <x v="0"/>
    <x v="0"/>
    <m/>
    <m/>
    <n v="440"/>
    <m/>
    <d v="1899-12-31T00:39:00"/>
    <m/>
  </r>
  <r>
    <n v="55249"/>
    <x v="0"/>
    <x v="1"/>
    <x v="1"/>
    <x v="1"/>
    <x v="1"/>
    <x v="1"/>
    <x v="0"/>
    <x v="1"/>
    <x v="1"/>
    <x v="1"/>
    <x v="1"/>
    <x v="1"/>
    <x v="0"/>
    <s v="SF"/>
    <m/>
    <n v="440"/>
    <m/>
    <d v="1899-12-31T01:22:00"/>
    <m/>
  </r>
  <r>
    <n v="51037"/>
    <x v="0"/>
    <x v="2"/>
    <x v="2"/>
    <x v="2"/>
    <x v="2"/>
    <x v="2"/>
    <x v="0"/>
    <x v="1"/>
    <x v="1"/>
    <x v="1"/>
    <x v="1"/>
    <x v="1"/>
    <x v="0"/>
    <m/>
    <m/>
    <n v="440"/>
    <m/>
    <d v="1899-12-31T02:13:00"/>
    <m/>
  </r>
  <r>
    <n v="55036"/>
    <x v="0"/>
    <x v="0"/>
    <x v="0"/>
    <x v="3"/>
    <x v="3"/>
    <x v="3"/>
    <x v="0"/>
    <x v="1"/>
    <x v="1"/>
    <x v="1"/>
    <x v="1"/>
    <x v="1"/>
    <x v="1"/>
    <m/>
    <m/>
    <n v="440"/>
    <m/>
    <d v="1899-12-31T01:45:00"/>
    <m/>
  </r>
  <r>
    <n v="53040"/>
    <x v="0"/>
    <x v="0"/>
    <x v="0"/>
    <x v="4"/>
    <x v="4"/>
    <x v="4"/>
    <x v="0"/>
    <x v="1"/>
    <x v="1"/>
    <x v="1"/>
    <x v="1"/>
    <x v="1"/>
    <x v="0"/>
    <s v="SF"/>
    <m/>
    <n v="440"/>
    <m/>
    <d v="1899-12-31T01:55:00"/>
    <m/>
  </r>
  <r>
    <n v="55282"/>
    <x v="0"/>
    <x v="1"/>
    <x v="3"/>
    <x v="5"/>
    <x v="5"/>
    <x v="3"/>
    <x v="0"/>
    <x v="1"/>
    <x v="1"/>
    <x v="0"/>
    <x v="1"/>
    <x v="1"/>
    <x v="1"/>
    <s v="SF"/>
    <m/>
    <n v="440"/>
    <m/>
    <d v="1899-12-31T02:34:00"/>
    <m/>
  </r>
  <r>
    <n v="55270"/>
    <x v="0"/>
    <x v="1"/>
    <x v="4"/>
    <x v="6"/>
    <x v="6"/>
    <x v="5"/>
    <x v="0"/>
    <x v="0"/>
    <x v="1"/>
    <x v="1"/>
    <x v="1"/>
    <x v="0"/>
    <x v="1"/>
    <s v="SF"/>
    <m/>
    <n v="400"/>
    <m/>
    <d v="1899-12-31T02:51:00"/>
    <m/>
  </r>
  <r>
    <n v="55292"/>
    <x v="0"/>
    <x v="1"/>
    <x v="1"/>
    <x v="6"/>
    <x v="7"/>
    <x v="5"/>
    <x v="0"/>
    <x v="1"/>
    <x v="0"/>
    <x v="0"/>
    <x v="0"/>
    <x v="1"/>
    <x v="1"/>
    <s v="SF"/>
    <m/>
    <n v="400"/>
    <m/>
    <d v="1899-12-31T02:51:00"/>
    <m/>
  </r>
  <r>
    <n v="53222"/>
    <x v="0"/>
    <x v="1"/>
    <x v="1"/>
    <x v="7"/>
    <x v="8"/>
    <x v="4"/>
    <x v="0"/>
    <x v="1"/>
    <x v="1"/>
    <x v="1"/>
    <x v="1"/>
    <x v="1"/>
    <x v="0"/>
    <s v="SF"/>
    <m/>
    <n v="440"/>
    <m/>
    <d v="1899-12-31T03:01:00"/>
    <m/>
  </r>
  <r>
    <n v="51131"/>
    <x v="0"/>
    <x v="1"/>
    <x v="1"/>
    <x v="8"/>
    <x v="9"/>
    <x v="6"/>
    <x v="0"/>
    <x v="1"/>
    <x v="1"/>
    <x v="1"/>
    <x v="1"/>
    <x v="1"/>
    <x v="0"/>
    <s v="SF"/>
    <m/>
    <n v="440"/>
    <m/>
    <d v="1899-12-31T06:20:00"/>
    <m/>
  </r>
  <r>
    <n v="55119"/>
    <x v="0"/>
    <x v="3"/>
    <x v="5"/>
    <x v="9"/>
    <x v="10"/>
    <x v="7"/>
    <x v="0"/>
    <x v="0"/>
    <x v="0"/>
    <x v="0"/>
    <x v="0"/>
    <x v="1"/>
    <x v="1"/>
    <m/>
    <m/>
    <n v="440"/>
    <m/>
    <d v="1899-12-31T08:00:00"/>
    <m/>
  </r>
  <r>
    <n v="51044"/>
    <x v="0"/>
    <x v="0"/>
    <x v="0"/>
    <x v="10"/>
    <x v="11"/>
    <x v="0"/>
    <x v="1"/>
    <x v="1"/>
    <x v="1"/>
    <x v="1"/>
    <x v="1"/>
    <x v="1"/>
    <x v="0"/>
    <m/>
    <m/>
    <n v="440"/>
    <m/>
    <d v="1899-12-31T07:50:00"/>
    <m/>
  </r>
  <r>
    <n v="53228"/>
    <x v="0"/>
    <x v="1"/>
    <x v="4"/>
    <x v="11"/>
    <x v="12"/>
    <x v="4"/>
    <x v="0"/>
    <x v="0"/>
    <x v="1"/>
    <x v="0"/>
    <x v="1"/>
    <x v="0"/>
    <x v="1"/>
    <s v="F"/>
    <n v="400"/>
    <n v="440"/>
    <m/>
    <d v="1899-12-31T09:02:00"/>
    <m/>
  </r>
  <r>
    <n v="56100"/>
    <x v="0"/>
    <x v="1"/>
    <x v="6"/>
    <x v="12"/>
    <x v="13"/>
    <x v="8"/>
    <x v="0"/>
    <x v="0"/>
    <x v="1"/>
    <x v="0"/>
    <x v="0"/>
    <x v="0"/>
    <x v="1"/>
    <m/>
    <m/>
    <n v="440"/>
    <m/>
    <d v="1899-12-31T13:50:00"/>
    <m/>
  </r>
  <r>
    <n v="55250"/>
    <x v="0"/>
    <x v="2"/>
    <x v="2"/>
    <x v="13"/>
    <x v="2"/>
    <x v="1"/>
    <x v="0"/>
    <x v="1"/>
    <x v="0"/>
    <x v="1"/>
    <x v="0"/>
    <x v="1"/>
    <x v="1"/>
    <s v="F"/>
    <m/>
    <n v="440"/>
    <m/>
    <d v="1899-12-31T14:25:00"/>
    <m/>
  </r>
  <r>
    <s v="53122 (str)"/>
    <x v="0"/>
    <x v="2"/>
    <x v="2"/>
    <x v="14"/>
    <x v="2"/>
    <x v="4"/>
    <x v="1"/>
    <x v="1"/>
    <x v="1"/>
    <x v="1"/>
    <x v="1"/>
    <x v="2"/>
    <x v="1"/>
    <s v="F"/>
    <m/>
    <n v="440"/>
    <m/>
    <d v="1899-12-31T14:52:00"/>
    <m/>
  </r>
  <r>
    <n v="55262"/>
    <x v="0"/>
    <x v="1"/>
    <x v="4"/>
    <x v="15"/>
    <x v="14"/>
    <x v="5"/>
    <x v="1"/>
    <x v="1"/>
    <x v="1"/>
    <x v="1"/>
    <x v="1"/>
    <x v="1"/>
    <x v="1"/>
    <s v="F"/>
    <m/>
    <n v="400"/>
    <m/>
    <d v="1899-12-31T14:57:00"/>
    <m/>
  </r>
  <r>
    <n v="55114"/>
    <x v="0"/>
    <x v="0"/>
    <x v="0"/>
    <x v="16"/>
    <x v="15"/>
    <x v="3"/>
    <x v="0"/>
    <x v="1"/>
    <x v="1"/>
    <x v="1"/>
    <x v="1"/>
    <x v="1"/>
    <x v="1"/>
    <m/>
    <m/>
    <n v="440"/>
    <m/>
    <d v="1899-12-31T15:23:00"/>
    <m/>
  </r>
  <r>
    <n v="55211"/>
    <x v="0"/>
    <x v="2"/>
    <x v="2"/>
    <x v="17"/>
    <x v="2"/>
    <x v="5"/>
    <x v="1"/>
    <x v="1"/>
    <x v="1"/>
    <x v="1"/>
    <x v="1"/>
    <x v="1"/>
    <x v="1"/>
    <s v="F"/>
    <m/>
    <n v="400"/>
    <m/>
    <d v="1899-12-31T16:26:00"/>
    <m/>
  </r>
  <r>
    <n v="62225"/>
    <x v="0"/>
    <x v="1"/>
    <x v="1"/>
    <x v="18"/>
    <x v="16"/>
    <x v="9"/>
    <x v="0"/>
    <x v="1"/>
    <x v="1"/>
    <x v="1"/>
    <x v="1"/>
    <x v="1"/>
    <x v="1"/>
    <s v="F"/>
    <m/>
    <n v="440"/>
    <m/>
    <d v="1899-12-31T17:50:00"/>
    <m/>
  </r>
  <r>
    <n v="51048"/>
    <x v="0"/>
    <x v="0"/>
    <x v="0"/>
    <x v="19"/>
    <x v="17"/>
    <x v="0"/>
    <x v="1"/>
    <x v="1"/>
    <x v="1"/>
    <x v="1"/>
    <x v="1"/>
    <x v="1"/>
    <x v="1"/>
    <m/>
    <m/>
    <n v="440"/>
    <m/>
    <d v="1899-12-31T17:30:00"/>
    <m/>
  </r>
  <r>
    <n v="53020"/>
    <x v="0"/>
    <x v="0"/>
    <x v="0"/>
    <x v="20"/>
    <x v="18"/>
    <x v="4"/>
    <x v="1"/>
    <x v="1"/>
    <x v="1"/>
    <x v="1"/>
    <x v="1"/>
    <x v="1"/>
    <x v="1"/>
    <s v="F"/>
    <m/>
    <n v="440"/>
    <m/>
    <d v="1899-12-31T17:58:00"/>
    <m/>
  </r>
  <r>
    <n v="55105"/>
    <x v="0"/>
    <x v="1"/>
    <x v="4"/>
    <x v="21"/>
    <x v="19"/>
    <x v="5"/>
    <x v="0"/>
    <x v="0"/>
    <x v="0"/>
    <x v="0"/>
    <x v="0"/>
    <x v="1"/>
    <x v="1"/>
    <s v="F"/>
    <m/>
    <n v="400"/>
    <m/>
    <d v="1899-12-31T19:02:00"/>
    <m/>
  </r>
  <r>
    <n v="55264"/>
    <x v="0"/>
    <x v="1"/>
    <x v="1"/>
    <x v="22"/>
    <x v="19"/>
    <x v="5"/>
    <x v="0"/>
    <x v="0"/>
    <x v="1"/>
    <x v="0"/>
    <x v="0"/>
    <x v="0"/>
    <x v="1"/>
    <s v="F"/>
    <m/>
    <n v="400"/>
    <m/>
    <d v="1899-12-31T19:11:00"/>
    <m/>
  </r>
  <r>
    <n v="53030"/>
    <x v="0"/>
    <x v="0"/>
    <x v="0"/>
    <x v="23"/>
    <x v="20"/>
    <x v="4"/>
    <x v="1"/>
    <x v="0"/>
    <x v="1"/>
    <x v="0"/>
    <x v="1"/>
    <x v="0"/>
    <x v="1"/>
    <s v="F"/>
    <m/>
    <n v="440"/>
    <m/>
    <d v="1899-12-31T19:28:00"/>
    <m/>
  </r>
  <r>
    <s v="55254 (53252)"/>
    <x v="0"/>
    <x v="2"/>
    <x v="2"/>
    <x v="24"/>
    <x v="21"/>
    <x v="4"/>
    <x v="0"/>
    <x v="1"/>
    <x v="0"/>
    <x v="1"/>
    <x v="0"/>
    <x v="2"/>
    <x v="1"/>
    <s v="F"/>
    <m/>
    <n v="440"/>
    <m/>
    <d v="1899-12-31T20:25:00"/>
    <m/>
  </r>
  <r>
    <n v="55266"/>
    <x v="0"/>
    <x v="1"/>
    <x v="4"/>
    <x v="25"/>
    <x v="22"/>
    <x v="5"/>
    <x v="1"/>
    <x v="1"/>
    <x v="1"/>
    <x v="1"/>
    <x v="1"/>
    <x v="1"/>
    <x v="1"/>
    <s v="F"/>
    <m/>
    <n v="400"/>
    <m/>
    <d v="1899-12-31T21:35:00"/>
    <m/>
  </r>
  <r>
    <n v="55269"/>
    <x v="0"/>
    <x v="1"/>
    <x v="4"/>
    <x v="26"/>
    <x v="23"/>
    <x v="5"/>
    <x v="0"/>
    <x v="0"/>
    <x v="0"/>
    <x v="0"/>
    <x v="0"/>
    <x v="1"/>
    <x v="1"/>
    <s v="F"/>
    <m/>
    <n v="400"/>
    <m/>
    <d v="1899-12-31T22:25:00"/>
    <m/>
  </r>
  <r>
    <n v="54219"/>
    <x v="0"/>
    <x v="1"/>
    <x v="7"/>
    <x v="27"/>
    <x v="24"/>
    <x v="10"/>
    <x v="1"/>
    <x v="1"/>
    <x v="1"/>
    <x v="1"/>
    <x v="1"/>
    <x v="0"/>
    <x v="1"/>
    <s v="F"/>
    <m/>
    <n v="440"/>
    <m/>
    <d v="1900-01-01T00:05:00"/>
    <m/>
  </r>
  <r>
    <n v="55116"/>
    <x v="0"/>
    <x v="3"/>
    <x v="5"/>
    <x v="28"/>
    <x v="25"/>
    <x v="7"/>
    <x v="1"/>
    <x v="0"/>
    <x v="0"/>
    <x v="0"/>
    <x v="0"/>
    <x v="0"/>
    <x v="1"/>
    <s v="F"/>
    <m/>
    <n v="440"/>
    <m/>
    <d v="1900-01-01T00:10:00"/>
    <m/>
  </r>
  <r>
    <n v="55207"/>
    <x v="0"/>
    <x v="2"/>
    <x v="2"/>
    <x v="29"/>
    <x v="26"/>
    <x v="5"/>
    <x v="1"/>
    <x v="0"/>
    <x v="0"/>
    <x v="0"/>
    <x v="1"/>
    <x v="0"/>
    <x v="1"/>
    <s v="F"/>
    <m/>
    <n v="400"/>
    <m/>
    <d v="1900-01-01T00:27:00"/>
    <m/>
  </r>
  <r>
    <n v="54251"/>
    <x v="1"/>
    <x v="1"/>
    <x v="4"/>
    <x v="9"/>
    <x v="27"/>
    <x v="5"/>
    <x v="0"/>
    <x v="1"/>
    <x v="1"/>
    <x v="1"/>
    <x v="1"/>
    <x v="1"/>
    <x v="1"/>
    <s v="F"/>
    <m/>
    <n v="400"/>
    <m/>
    <m/>
    <d v="1899-12-30T23:40:00"/>
  </r>
  <r>
    <n v="54240"/>
    <x v="1"/>
    <x v="0"/>
    <x v="0"/>
    <x v="30"/>
    <x v="28"/>
    <x v="0"/>
    <x v="1"/>
    <x v="0"/>
    <x v="0"/>
    <x v="0"/>
    <x v="0"/>
    <x v="0"/>
    <x v="1"/>
    <m/>
    <m/>
    <n v="440"/>
    <m/>
    <m/>
    <d v="1899-12-31T01:28:00"/>
  </r>
  <r>
    <n v="54243"/>
    <x v="1"/>
    <x v="1"/>
    <x v="4"/>
    <x v="31"/>
    <x v="29"/>
    <x v="5"/>
    <x v="1"/>
    <x v="0"/>
    <x v="1"/>
    <x v="1"/>
    <x v="1"/>
    <x v="1"/>
    <x v="1"/>
    <s v="F"/>
    <m/>
    <n v="400"/>
    <m/>
    <m/>
    <d v="1899-12-31T01:50:00"/>
  </r>
  <r>
    <n v="54247"/>
    <x v="1"/>
    <x v="1"/>
    <x v="1"/>
    <x v="31"/>
    <x v="30"/>
    <x v="5"/>
    <x v="0"/>
    <x v="1"/>
    <x v="0"/>
    <x v="0"/>
    <x v="0"/>
    <x v="0"/>
    <x v="1"/>
    <s v="F"/>
    <m/>
    <n v="400"/>
    <m/>
    <m/>
    <d v="1899-12-31T02:00:00"/>
  </r>
  <r>
    <n v="54020"/>
    <x v="1"/>
    <x v="0"/>
    <x v="0"/>
    <x v="32"/>
    <x v="31"/>
    <x v="0"/>
    <x v="1"/>
    <x v="1"/>
    <x v="1"/>
    <x v="1"/>
    <x v="1"/>
    <x v="1"/>
    <x v="1"/>
    <m/>
    <m/>
    <n v="440"/>
    <m/>
    <m/>
    <d v="1899-12-31T02:54:00"/>
  </r>
  <r>
    <n v="54229"/>
    <x v="1"/>
    <x v="1"/>
    <x v="6"/>
    <x v="33"/>
    <x v="32"/>
    <x v="8"/>
    <x v="0"/>
    <x v="0"/>
    <x v="1"/>
    <x v="0"/>
    <x v="0"/>
    <x v="0"/>
    <x v="1"/>
    <s v="F"/>
    <m/>
    <n v="440"/>
    <m/>
    <m/>
    <d v="1899-12-31T03:00:00"/>
  </r>
  <r>
    <n v="54224"/>
    <x v="1"/>
    <x v="2"/>
    <x v="2"/>
    <x v="34"/>
    <x v="32"/>
    <x v="5"/>
    <x v="1"/>
    <x v="1"/>
    <x v="1"/>
    <x v="1"/>
    <x v="1"/>
    <x v="1"/>
    <x v="1"/>
    <s v="F"/>
    <m/>
    <n v="400"/>
    <m/>
    <m/>
    <d v="1899-12-31T03:00:00"/>
  </r>
  <r>
    <n v="56115"/>
    <x v="1"/>
    <x v="3"/>
    <x v="5"/>
    <x v="35"/>
    <x v="33"/>
    <x v="7"/>
    <x v="0"/>
    <x v="0"/>
    <x v="0"/>
    <x v="0"/>
    <x v="0"/>
    <x v="0"/>
    <x v="0"/>
    <m/>
    <m/>
    <n v="440"/>
    <m/>
    <m/>
    <d v="1899-12-31T03:35:00"/>
  </r>
  <r>
    <n v="54238"/>
    <x v="1"/>
    <x v="0"/>
    <x v="0"/>
    <x v="36"/>
    <x v="34"/>
    <x v="3"/>
    <x v="0"/>
    <x v="1"/>
    <x v="1"/>
    <x v="1"/>
    <x v="1"/>
    <x v="1"/>
    <x v="1"/>
    <m/>
    <m/>
    <n v="440"/>
    <m/>
    <m/>
    <d v="1899-12-31T05:15:00"/>
  </r>
  <r>
    <n v="54214"/>
    <x v="1"/>
    <x v="1"/>
    <x v="4"/>
    <x v="37"/>
    <x v="35"/>
    <x v="5"/>
    <x v="1"/>
    <x v="0"/>
    <x v="0"/>
    <x v="0"/>
    <x v="0"/>
    <x v="0"/>
    <x v="1"/>
    <s v="F"/>
    <m/>
    <n v="400"/>
    <m/>
    <m/>
    <d v="1899-12-31T06:32:00"/>
  </r>
  <r>
    <n v="54273"/>
    <x v="1"/>
    <x v="1"/>
    <x v="1"/>
    <x v="38"/>
    <x v="36"/>
    <x v="5"/>
    <x v="0"/>
    <x v="0"/>
    <x v="1"/>
    <x v="0"/>
    <x v="0"/>
    <x v="1"/>
    <x v="1"/>
    <s v="F"/>
    <m/>
    <n v="400"/>
    <m/>
    <m/>
    <d v="1899-12-31T07:05:00"/>
  </r>
  <r>
    <n v="54122"/>
    <x v="1"/>
    <x v="1"/>
    <x v="7"/>
    <x v="39"/>
    <x v="37"/>
    <x v="10"/>
    <x v="0"/>
    <x v="1"/>
    <x v="1"/>
    <x v="1"/>
    <x v="1"/>
    <x v="1"/>
    <x v="1"/>
    <s v="F"/>
    <m/>
    <n v="440"/>
    <m/>
    <m/>
    <d v="1899-12-31T08:05:00"/>
  </r>
  <r>
    <n v="54201"/>
    <x v="1"/>
    <x v="1"/>
    <x v="1"/>
    <x v="40"/>
    <x v="38"/>
    <x v="4"/>
    <x v="1"/>
    <x v="1"/>
    <x v="1"/>
    <x v="1"/>
    <x v="1"/>
    <x v="1"/>
    <x v="1"/>
    <s v="F"/>
    <m/>
    <n v="440"/>
    <m/>
    <m/>
    <d v="1899-12-31T09:50:00"/>
  </r>
  <r>
    <n v="54022"/>
    <x v="1"/>
    <x v="0"/>
    <x v="0"/>
    <x v="41"/>
    <x v="39"/>
    <x v="0"/>
    <x v="0"/>
    <x v="0"/>
    <x v="0"/>
    <x v="0"/>
    <x v="0"/>
    <x v="0"/>
    <x v="0"/>
    <m/>
    <m/>
    <n v="440"/>
    <m/>
    <m/>
    <d v="1899-12-31T10:28:00"/>
  </r>
  <r>
    <n v="54024"/>
    <x v="1"/>
    <x v="0"/>
    <x v="0"/>
    <x v="42"/>
    <x v="40"/>
    <x v="0"/>
    <x v="1"/>
    <x v="1"/>
    <x v="1"/>
    <x v="1"/>
    <x v="1"/>
    <x v="1"/>
    <x v="1"/>
    <m/>
    <m/>
    <n v="440"/>
    <m/>
    <m/>
    <d v="1899-12-31T11:15:00"/>
  </r>
  <r>
    <n v="54153"/>
    <x v="1"/>
    <x v="1"/>
    <x v="1"/>
    <x v="43"/>
    <x v="41"/>
    <x v="1"/>
    <x v="1"/>
    <x v="1"/>
    <x v="1"/>
    <x v="1"/>
    <x v="1"/>
    <x v="1"/>
    <x v="1"/>
    <s v="F"/>
    <m/>
    <n v="440"/>
    <m/>
    <m/>
    <d v="1899-12-31T11:30:00"/>
  </r>
  <r>
    <n v="54033"/>
    <x v="1"/>
    <x v="2"/>
    <x v="2"/>
    <x v="34"/>
    <x v="42"/>
    <x v="4"/>
    <x v="0"/>
    <x v="1"/>
    <x v="0"/>
    <x v="1"/>
    <x v="0"/>
    <x v="0"/>
    <x v="1"/>
    <s v="F"/>
    <m/>
    <n v="440"/>
    <m/>
    <m/>
    <d v="1899-12-31T12:08:00"/>
  </r>
  <r>
    <n v="54226"/>
    <x v="1"/>
    <x v="1"/>
    <x v="3"/>
    <x v="44"/>
    <x v="43"/>
    <x v="3"/>
    <x v="1"/>
    <x v="1"/>
    <x v="0"/>
    <x v="1"/>
    <x v="1"/>
    <x v="0"/>
    <x v="1"/>
    <s v="F"/>
    <m/>
    <n v="440"/>
    <m/>
    <m/>
    <d v="1899-12-31T12:26:00"/>
  </r>
  <r>
    <n v="56119"/>
    <x v="1"/>
    <x v="2"/>
    <x v="2"/>
    <x v="45"/>
    <x v="44"/>
    <x v="4"/>
    <x v="1"/>
    <x v="0"/>
    <x v="1"/>
    <x v="0"/>
    <x v="1"/>
    <x v="0"/>
    <x v="1"/>
    <s v="F"/>
    <m/>
    <n v="440"/>
    <m/>
    <m/>
    <d v="1899-12-31T12:35:00"/>
  </r>
  <r>
    <n v="56105"/>
    <x v="1"/>
    <x v="1"/>
    <x v="4"/>
    <x v="46"/>
    <x v="45"/>
    <x v="5"/>
    <x v="0"/>
    <x v="0"/>
    <x v="0"/>
    <x v="0"/>
    <x v="0"/>
    <x v="1"/>
    <x v="1"/>
    <m/>
    <m/>
    <n v="400"/>
    <m/>
    <m/>
    <d v="1899-12-31T13:15:00"/>
  </r>
  <r>
    <n v="54165"/>
    <x v="1"/>
    <x v="2"/>
    <x v="2"/>
    <x v="34"/>
    <x v="46"/>
    <x v="1"/>
    <x v="1"/>
    <x v="0"/>
    <x v="1"/>
    <x v="0"/>
    <x v="1"/>
    <x v="0"/>
    <x v="1"/>
    <s v="F"/>
    <m/>
    <n v="440"/>
    <m/>
    <m/>
    <d v="1899-12-31T13:28:00"/>
  </r>
  <r>
    <n v="54267"/>
    <x v="1"/>
    <x v="1"/>
    <x v="1"/>
    <x v="47"/>
    <x v="47"/>
    <x v="9"/>
    <x v="0"/>
    <x v="1"/>
    <x v="1"/>
    <x v="1"/>
    <x v="1"/>
    <x v="1"/>
    <x v="1"/>
    <s v="F"/>
    <m/>
    <n v="440"/>
    <m/>
    <m/>
    <d v="1899-12-31T13:37:00"/>
  </r>
  <r>
    <n v="54031"/>
    <x v="1"/>
    <x v="2"/>
    <x v="2"/>
    <x v="34"/>
    <x v="48"/>
    <x v="4"/>
    <x v="1"/>
    <x v="2"/>
    <x v="1"/>
    <x v="1"/>
    <x v="2"/>
    <x v="0"/>
    <x v="1"/>
    <s v="F"/>
    <m/>
    <n v="440"/>
    <m/>
    <m/>
    <d v="1899-12-31T14:30:00"/>
  </r>
  <r>
    <n v="54016"/>
    <x v="1"/>
    <x v="0"/>
    <x v="0"/>
    <x v="48"/>
    <x v="49"/>
    <x v="4"/>
    <x v="0"/>
    <x v="1"/>
    <x v="0"/>
    <x v="1"/>
    <x v="0"/>
    <x v="0"/>
    <x v="0"/>
    <m/>
    <m/>
    <n v="440"/>
    <m/>
    <m/>
    <d v="1899-12-31T15:35:00"/>
  </r>
  <r>
    <n v="54034"/>
    <x v="1"/>
    <x v="0"/>
    <x v="0"/>
    <x v="49"/>
    <x v="50"/>
    <x v="3"/>
    <x v="0"/>
    <x v="1"/>
    <x v="1"/>
    <x v="1"/>
    <x v="1"/>
    <x v="0"/>
    <x v="1"/>
    <m/>
    <m/>
    <n v="440"/>
    <m/>
    <m/>
    <d v="1899-12-31T15:40:00"/>
  </r>
  <r>
    <n v="54215"/>
    <x v="1"/>
    <x v="1"/>
    <x v="4"/>
    <x v="50"/>
    <x v="51"/>
    <x v="5"/>
    <x v="1"/>
    <x v="1"/>
    <x v="1"/>
    <x v="1"/>
    <x v="1"/>
    <x v="0"/>
    <x v="1"/>
    <s v="F"/>
    <m/>
    <n v="400"/>
    <m/>
    <m/>
    <d v="1899-12-31T15:38:00"/>
  </r>
  <r>
    <n v="54042"/>
    <x v="1"/>
    <x v="0"/>
    <x v="0"/>
    <x v="2"/>
    <x v="52"/>
    <x v="4"/>
    <x v="1"/>
    <x v="1"/>
    <x v="1"/>
    <x v="1"/>
    <x v="1"/>
    <x v="0"/>
    <x v="0"/>
    <s v="PF"/>
    <m/>
    <n v="440"/>
    <m/>
    <m/>
    <d v="1899-12-31T17:00:00"/>
  </r>
  <r>
    <n v="54230"/>
    <x v="1"/>
    <x v="2"/>
    <x v="2"/>
    <x v="34"/>
    <x v="52"/>
    <x v="5"/>
    <x v="1"/>
    <x v="0"/>
    <x v="0"/>
    <x v="0"/>
    <x v="1"/>
    <x v="0"/>
    <x v="1"/>
    <s v="F"/>
    <m/>
    <n v="400"/>
    <m/>
    <m/>
    <d v="1899-12-31T16:30:00"/>
  </r>
  <r>
    <n v="54253"/>
    <x v="1"/>
    <x v="1"/>
    <x v="4"/>
    <x v="51"/>
    <x v="47"/>
    <x v="1"/>
    <x v="0"/>
    <x v="0"/>
    <x v="0"/>
    <x v="0"/>
    <x v="0"/>
    <x v="1"/>
    <x v="1"/>
    <s v="PF, F"/>
    <m/>
    <n v="440"/>
    <m/>
    <m/>
    <d v="1899-12-31T13:37:00"/>
  </r>
  <r>
    <n v="54221"/>
    <x v="1"/>
    <x v="1"/>
    <x v="4"/>
    <x v="52"/>
    <x v="53"/>
    <x v="4"/>
    <x v="0"/>
    <x v="0"/>
    <x v="1"/>
    <x v="0"/>
    <x v="0"/>
    <x v="0"/>
    <x v="1"/>
    <s v="PF, F"/>
    <m/>
    <n v="440"/>
    <m/>
    <m/>
    <d v="1899-12-31T16:35:00"/>
  </r>
  <r>
    <n v="54233"/>
    <x v="1"/>
    <x v="2"/>
    <x v="2"/>
    <x v="34"/>
    <x v="54"/>
    <x v="5"/>
    <x v="1"/>
    <x v="1"/>
    <x v="1"/>
    <x v="1"/>
    <x v="1"/>
    <x v="0"/>
    <x v="1"/>
    <s v="F"/>
    <m/>
    <n v="400"/>
    <m/>
    <m/>
    <d v="1899-12-31T16:50:00"/>
  </r>
  <r>
    <n v="56117"/>
    <x v="1"/>
    <x v="3"/>
    <x v="5"/>
    <x v="53"/>
    <x v="55"/>
    <x v="7"/>
    <x v="0"/>
    <x v="1"/>
    <x v="0"/>
    <x v="0"/>
    <x v="0"/>
    <x v="0"/>
    <x v="1"/>
    <s v="F"/>
    <m/>
    <n v="440"/>
    <m/>
    <m/>
    <d v="1899-12-31T17:30:00"/>
  </r>
  <r>
    <n v="54018"/>
    <x v="1"/>
    <x v="0"/>
    <x v="0"/>
    <x v="54"/>
    <x v="56"/>
    <x v="0"/>
    <x v="1"/>
    <x v="1"/>
    <x v="1"/>
    <x v="1"/>
    <x v="1"/>
    <x v="1"/>
    <x v="0"/>
    <m/>
    <m/>
    <n v="440"/>
    <m/>
    <m/>
    <d v="1899-12-31T19:02:00"/>
  </r>
  <r>
    <n v="54198"/>
    <x v="1"/>
    <x v="1"/>
    <x v="1"/>
    <x v="55"/>
    <x v="57"/>
    <x v="6"/>
    <x v="1"/>
    <x v="1"/>
    <x v="1"/>
    <x v="1"/>
    <x v="1"/>
    <x v="1"/>
    <x v="1"/>
    <s v="F"/>
    <m/>
    <n v="440"/>
    <m/>
    <m/>
    <d v="1899-12-31T18:51:0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n v="54132"/>
    <x v="0"/>
    <s v="MDW"/>
    <s v="MEDLOG"/>
    <x v="0"/>
    <s v="Brescia"/>
    <m/>
    <s v="Ma"/>
    <s v="Me"/>
    <s v="G"/>
    <x v="0"/>
    <x v="0"/>
    <m/>
    <m/>
    <m/>
    <m/>
    <m/>
    <m/>
    <d v="1899-12-31T18:03:00"/>
    <m/>
    <m/>
    <m/>
    <m/>
    <m/>
    <m/>
  </r>
  <r>
    <n v="55270"/>
    <x v="1"/>
    <s v="MIR"/>
    <s v="LOGT"/>
    <x v="1"/>
    <s v="Rubiera"/>
    <m/>
    <m/>
    <s v="Me"/>
    <s v="G"/>
    <x v="1"/>
    <x v="0"/>
    <m/>
    <m/>
    <m/>
    <m/>
    <m/>
    <d v="1899-12-31T01:30:00"/>
    <m/>
    <m/>
    <m/>
    <s v="L.S.C.T."/>
    <s v="Contenitori"/>
    <m/>
    <m/>
  </r>
  <r>
    <n v="53040"/>
    <x v="1"/>
    <s v="OCG"/>
    <s v="HAN"/>
    <x v="2"/>
    <s v="Padova"/>
    <m/>
    <s v="Ma"/>
    <s v="Me"/>
    <s v="G"/>
    <x v="1"/>
    <x v="1"/>
    <s v="D"/>
    <s v="SF"/>
    <m/>
    <m/>
    <m/>
    <d v="1899-12-31T01:37:00"/>
    <m/>
    <m/>
    <m/>
    <s v="L.S.C.T."/>
    <s v="Contenitori"/>
    <m/>
    <s v="RID"/>
  </r>
  <r>
    <n v="55036"/>
    <x v="1"/>
    <s v="OCG"/>
    <s v="HAN"/>
    <x v="3"/>
    <s v="Reggio E."/>
    <m/>
    <s v="Ma"/>
    <s v="Me"/>
    <s v="G"/>
    <x v="1"/>
    <x v="1"/>
    <m/>
    <m/>
    <m/>
    <m/>
    <m/>
    <d v="1899-12-31T01:47:00"/>
    <m/>
    <m/>
    <m/>
    <s v="L.S.C.T."/>
    <s v="Contenitori"/>
    <m/>
    <m/>
  </r>
  <r>
    <n v="55282"/>
    <x v="1"/>
    <s v="MIR"/>
    <s v="SPINELLI"/>
    <x v="4"/>
    <s v="Reggio E."/>
    <m/>
    <s v="Ma"/>
    <s v="Me"/>
    <m/>
    <x v="1"/>
    <x v="1"/>
    <m/>
    <m/>
    <m/>
    <m/>
    <m/>
    <d v="1899-12-31T02:17:00"/>
    <m/>
    <m/>
    <m/>
    <s v="L.S.C.T."/>
    <s v="Contenitori"/>
    <m/>
    <m/>
  </r>
  <r>
    <n v="54251"/>
    <x v="0"/>
    <s v="MIR"/>
    <s v="LOGT"/>
    <x v="5"/>
    <s v="Rubiera"/>
    <m/>
    <s v="Ma"/>
    <s v="Me"/>
    <s v="G"/>
    <x v="1"/>
    <x v="0"/>
    <m/>
    <m/>
    <m/>
    <m/>
    <m/>
    <m/>
    <d v="1899-12-31T16:40:00"/>
    <m/>
    <m/>
    <s v="L.S.C.T."/>
    <s v="Contenitori"/>
    <m/>
    <m/>
  </r>
  <r>
    <n v="55292"/>
    <x v="1"/>
    <s v="MIR"/>
    <s v="MIR INT"/>
    <x v="6"/>
    <s v="Marzaglia"/>
    <m/>
    <s v="Ma"/>
    <m/>
    <m/>
    <x v="0"/>
    <x v="1"/>
    <m/>
    <m/>
    <m/>
    <m/>
    <m/>
    <d v="1899-12-31T02:31:00"/>
    <m/>
    <m/>
    <m/>
    <s v="L.S.C.T."/>
    <s v="Contenitori"/>
    <m/>
    <m/>
  </r>
  <r>
    <n v="53222"/>
    <x v="1"/>
    <s v="MIR"/>
    <s v="MIR INT"/>
    <x v="7"/>
    <s v="Padova"/>
    <m/>
    <s v="Ma"/>
    <s v="Me"/>
    <s v="G"/>
    <x v="1"/>
    <x v="1"/>
    <s v="D"/>
    <m/>
    <m/>
    <m/>
    <m/>
    <d v="1899-12-31T02:44:00"/>
    <m/>
    <m/>
    <m/>
    <s v="L.S.C.T."/>
    <s v="Contenitori"/>
    <m/>
    <m/>
  </r>
  <r>
    <s v="53208 / 53213"/>
    <x v="1"/>
    <s v="MDW"/>
    <s v="MEDLOG"/>
    <x v="8"/>
    <s v="Padova"/>
    <s v="L"/>
    <s v="Ma"/>
    <s v="Me"/>
    <s v="G"/>
    <x v="1"/>
    <x v="1"/>
    <m/>
    <m/>
    <m/>
    <m/>
    <m/>
    <d v="1899-12-31T02:42:00"/>
    <m/>
    <m/>
    <m/>
    <m/>
    <m/>
    <m/>
    <s v="RID "/>
  </r>
  <r>
    <n v="54243"/>
    <x v="0"/>
    <s v="MIR"/>
    <s v="LOGT"/>
    <x v="9"/>
    <s v="Rubiera"/>
    <s v="L"/>
    <m/>
    <s v="Me"/>
    <s v="G"/>
    <x v="1"/>
    <x v="1"/>
    <m/>
    <m/>
    <m/>
    <m/>
    <m/>
    <m/>
    <d v="1899-12-31T17:09:00"/>
    <m/>
    <m/>
    <s v="L.S.C.T."/>
    <s v="Contenitori"/>
    <m/>
    <m/>
  </r>
  <r>
    <n v="54247"/>
    <x v="0"/>
    <s v="MIR"/>
    <s v="MIR INT"/>
    <x v="10"/>
    <s v="Marzaglia"/>
    <m/>
    <s v="Ma"/>
    <m/>
    <m/>
    <x v="0"/>
    <x v="0"/>
    <m/>
    <m/>
    <m/>
    <m/>
    <m/>
    <m/>
    <d v="1899-12-30T23:40:00"/>
    <m/>
    <m/>
    <s v="L.S.C.T."/>
    <s v="Contenitori"/>
    <m/>
    <m/>
  </r>
  <r>
    <n v="55249"/>
    <x v="1"/>
    <s v="MIR"/>
    <s v="MIR INT"/>
    <x v="11"/>
    <s v="Bologna"/>
    <m/>
    <s v="Ma"/>
    <s v="Me"/>
    <s v="G"/>
    <x v="1"/>
    <x v="1"/>
    <m/>
    <m/>
    <m/>
    <m/>
    <m/>
    <d v="1899-12-31T03:12:00"/>
    <m/>
    <m/>
    <m/>
    <s v="L.S.C.T."/>
    <s v="Contenitori"/>
    <m/>
    <m/>
  </r>
  <r>
    <n v="54240"/>
    <x v="0"/>
    <s v="OCG"/>
    <s v="HAN"/>
    <x v="12"/>
    <s v="Melzo"/>
    <s v="L"/>
    <m/>
    <m/>
    <m/>
    <x v="0"/>
    <x v="0"/>
    <m/>
    <m/>
    <m/>
    <m/>
    <m/>
    <m/>
    <d v="1899-12-31T01:00:00"/>
    <m/>
    <m/>
    <s v="L.S.C.T."/>
    <s v="Contenitori"/>
    <m/>
    <s v="RID"/>
  </r>
  <r>
    <n v="54254"/>
    <x v="0"/>
    <s v="MIR"/>
    <s v="LOGT"/>
    <x v="13"/>
    <s v="Bologna"/>
    <m/>
    <m/>
    <m/>
    <m/>
    <x v="0"/>
    <x v="1"/>
    <m/>
    <m/>
    <n v="440"/>
    <m/>
    <d v="1899-12-31T13:37:00"/>
    <m/>
    <d v="1899-12-31T00:30:00"/>
    <d v="1899-12-30T04:16:00"/>
    <m/>
    <m/>
    <m/>
    <m/>
    <m/>
  </r>
  <r>
    <n v="54296"/>
    <x v="0"/>
    <s v="MDW"/>
    <s v="MEDLOG"/>
    <x v="14"/>
    <s v="Marzaglia"/>
    <s v="L"/>
    <s v="Ma"/>
    <s v="Me"/>
    <s v="G"/>
    <x v="1"/>
    <x v="1"/>
    <m/>
    <m/>
    <n v="440"/>
    <m/>
    <m/>
    <m/>
    <d v="1899-12-31T01:20:00"/>
    <m/>
    <m/>
    <m/>
    <m/>
    <m/>
    <m/>
  </r>
  <r>
    <n v="56115"/>
    <x v="0"/>
    <s v="CAPT"/>
    <s v="DPA"/>
    <x v="15"/>
    <s v="Bologna SD/JESI"/>
    <m/>
    <m/>
    <m/>
    <m/>
    <x v="0"/>
    <x v="0"/>
    <s v="D"/>
    <m/>
    <m/>
    <m/>
    <m/>
    <m/>
    <d v="1899-12-31T01:43:00"/>
    <m/>
    <m/>
    <m/>
    <m/>
    <m/>
    <m/>
  </r>
  <r>
    <n v="54238"/>
    <x v="0"/>
    <s v="OCG"/>
    <s v="HAN"/>
    <x v="16"/>
    <s v="Reggio E."/>
    <m/>
    <m/>
    <m/>
    <m/>
    <x v="1"/>
    <x v="1"/>
    <m/>
    <m/>
    <m/>
    <m/>
    <m/>
    <m/>
    <d v="1899-12-31T02:30:00"/>
    <m/>
    <m/>
    <s v="L.S.C.T."/>
    <s v="Contenitori"/>
    <m/>
    <m/>
  </r>
  <r>
    <n v="55119"/>
    <x v="1"/>
    <s v="CAPT"/>
    <s v="DPA"/>
    <x v="17"/>
    <s v="Bologna SD/JESI"/>
    <m/>
    <m/>
    <m/>
    <m/>
    <x v="0"/>
    <x v="1"/>
    <m/>
    <m/>
    <m/>
    <m/>
    <m/>
    <d v="1899-12-31T03:55:00"/>
    <m/>
    <m/>
    <m/>
    <m/>
    <m/>
    <m/>
    <s v="RID (tratta Pisa-Migliarina; Sabato escluso)"/>
  </r>
  <r>
    <n v="54272"/>
    <x v="0"/>
    <s v="MIR"/>
    <s v="MIR INT"/>
    <x v="18"/>
    <s v="Marzaglia"/>
    <m/>
    <m/>
    <s v="Me"/>
    <m/>
    <x v="0"/>
    <x v="1"/>
    <m/>
    <m/>
    <m/>
    <m/>
    <m/>
    <m/>
    <d v="1899-12-31T02:45:00"/>
    <m/>
    <m/>
    <s v="L.S.C.T."/>
    <s v="Contenitori"/>
    <m/>
    <m/>
  </r>
  <r>
    <n v="51044"/>
    <x v="1"/>
    <s v="OCG"/>
    <s v="HAN"/>
    <x v="19"/>
    <s v="Melzo"/>
    <m/>
    <s v="Ma"/>
    <s v="Me"/>
    <s v="G"/>
    <x v="1"/>
    <x v="1"/>
    <s v="D"/>
    <m/>
    <m/>
    <m/>
    <m/>
    <d v="1899-12-31T08:10:00"/>
    <m/>
    <m/>
    <m/>
    <s v="L.S.C.T."/>
    <s v="Contenitori"/>
    <m/>
    <s v="RID"/>
  </r>
  <r>
    <n v="54212"/>
    <x v="0"/>
    <s v="MIR"/>
    <s v="LOGT"/>
    <x v="20"/>
    <s v="Rubiera"/>
    <m/>
    <m/>
    <m/>
    <s v="G"/>
    <x v="0"/>
    <x v="0"/>
    <m/>
    <m/>
    <m/>
    <m/>
    <m/>
    <m/>
    <d v="1899-12-31T04:45:00"/>
    <m/>
    <m/>
    <s v="L.S.C.T."/>
    <s v="Contenitori"/>
    <m/>
    <m/>
  </r>
  <r>
    <n v="54214"/>
    <x v="0"/>
    <s v="MIR"/>
    <s v="LOGT"/>
    <x v="20"/>
    <s v="Rubiera"/>
    <s v="L"/>
    <m/>
    <m/>
    <m/>
    <x v="0"/>
    <x v="0"/>
    <m/>
    <m/>
    <m/>
    <m/>
    <m/>
    <m/>
    <d v="1899-12-31T05:20:00"/>
    <m/>
    <m/>
    <m/>
    <m/>
    <m/>
    <m/>
  </r>
  <r>
    <n v="54202"/>
    <x v="0"/>
    <s v="MIR"/>
    <s v="MIR INT"/>
    <x v="21"/>
    <s v="Padova"/>
    <s v="L"/>
    <s v="Ma"/>
    <s v="Me"/>
    <s v="G"/>
    <x v="1"/>
    <x v="1"/>
    <m/>
    <m/>
    <m/>
    <m/>
    <m/>
    <m/>
    <d v="1899-12-31T06:31:00"/>
    <m/>
    <m/>
    <s v="L.S.C.T."/>
    <s v="Contenitori"/>
    <m/>
    <m/>
  </r>
  <r>
    <n v="54152"/>
    <x v="0"/>
    <s v="MIR"/>
    <s v="MIR INT"/>
    <x v="22"/>
    <s v="Bologna"/>
    <s v="L"/>
    <s v="Ma"/>
    <s v="Me"/>
    <s v="G"/>
    <x v="1"/>
    <x v="1"/>
    <m/>
    <m/>
    <m/>
    <m/>
    <m/>
    <m/>
    <d v="1899-12-31T06:31:00"/>
    <m/>
    <m/>
    <s v="L.S.C.T."/>
    <s v="Contenitori"/>
    <m/>
    <m/>
  </r>
  <r>
    <n v="54030"/>
    <x v="0"/>
    <s v="MDW"/>
    <s v="MEDLOG"/>
    <x v="23"/>
    <s v="Padova"/>
    <s v="L"/>
    <s v="Ma"/>
    <s v="Me"/>
    <s v="G"/>
    <x v="1"/>
    <x v="0"/>
    <s v="D"/>
    <m/>
    <m/>
    <m/>
    <m/>
    <m/>
    <d v="1899-12-31T07:23:00"/>
    <m/>
    <m/>
    <m/>
    <m/>
    <m/>
    <s v="RID"/>
  </r>
  <r>
    <n v="54246"/>
    <x v="0"/>
    <s v="MDW"/>
    <s v="MEDLOG"/>
    <x v="24"/>
    <s v="Rivalta"/>
    <m/>
    <s v="Ma"/>
    <s v="Me"/>
    <s v="G"/>
    <x v="1"/>
    <x v="1"/>
    <m/>
    <m/>
    <m/>
    <m/>
    <m/>
    <m/>
    <d v="1899-12-31T08:35:00"/>
    <m/>
    <m/>
    <m/>
    <m/>
    <m/>
    <m/>
  </r>
  <r>
    <n v="55118"/>
    <x v="0"/>
    <s v="MDW"/>
    <s v="MEDLOG"/>
    <x v="25"/>
    <s v="Padova"/>
    <s v="L"/>
    <s v="Ma"/>
    <s v="Me"/>
    <s v="G"/>
    <x v="1"/>
    <x v="1"/>
    <m/>
    <m/>
    <m/>
    <m/>
    <m/>
    <m/>
    <d v="1899-12-31T09:28:00"/>
    <m/>
    <m/>
    <m/>
    <m/>
    <m/>
    <s v="RID "/>
  </r>
  <r>
    <n v="53228"/>
    <x v="1"/>
    <s v="MIR"/>
    <s v="LOGT"/>
    <x v="26"/>
    <s v="Padova"/>
    <m/>
    <m/>
    <s v="Me"/>
    <m/>
    <x v="1"/>
    <x v="0"/>
    <m/>
    <m/>
    <n v="400"/>
    <m/>
    <m/>
    <d v="1899-12-31T08:40:00"/>
    <m/>
    <d v="1899-12-30T03:30:00"/>
    <m/>
    <m/>
    <m/>
    <m/>
    <m/>
  </r>
  <r>
    <n v="55250"/>
    <x v="1"/>
    <s v="MDW"/>
    <s v="MEDLOG"/>
    <x v="27"/>
    <s v="Bologna"/>
    <m/>
    <s v="Ma"/>
    <s v="Me"/>
    <s v="G"/>
    <x v="1"/>
    <x v="1"/>
    <m/>
    <m/>
    <m/>
    <m/>
    <m/>
    <m/>
    <d v="1899-12-31T04:05:00"/>
    <m/>
    <m/>
    <m/>
    <m/>
    <m/>
    <s v="RID"/>
  </r>
  <r>
    <n v="54024"/>
    <x v="0"/>
    <s v="OCG"/>
    <s v="HAN"/>
    <x v="28"/>
    <s v="Melzo"/>
    <s v="L"/>
    <s v="Ma"/>
    <s v="Me"/>
    <s v="G"/>
    <x v="1"/>
    <x v="1"/>
    <m/>
    <m/>
    <m/>
    <m/>
    <m/>
    <m/>
    <d v="1899-12-31T09:45:00"/>
    <m/>
    <m/>
    <s v="L.S.C.T."/>
    <s v="Contenitori"/>
    <m/>
    <s v="RID"/>
  </r>
  <r>
    <n v="56122"/>
    <x v="0"/>
    <s v="MDW"/>
    <s v="MEDLOG"/>
    <x v="29"/>
    <s v="Padova"/>
    <s v="L"/>
    <m/>
    <s v="Me"/>
    <m/>
    <x v="1"/>
    <x v="0"/>
    <m/>
    <m/>
    <n v="440"/>
    <m/>
    <m/>
    <m/>
    <d v="1899-12-31T10:25:00"/>
    <m/>
    <m/>
    <m/>
    <m/>
    <m/>
    <s v="RID"/>
  </r>
  <r>
    <n v="55262"/>
    <x v="1"/>
    <s v="MIR"/>
    <s v="LOGT"/>
    <x v="30"/>
    <s v="Rubiera"/>
    <s v="L"/>
    <s v="Ma"/>
    <s v="Me"/>
    <s v="G"/>
    <x v="1"/>
    <x v="1"/>
    <m/>
    <m/>
    <m/>
    <m/>
    <m/>
    <d v="1899-12-31T12:52:00"/>
    <m/>
    <m/>
    <m/>
    <s v="L.S.C.T."/>
    <s v="Contenitori"/>
    <m/>
    <m/>
  </r>
  <r>
    <n v="54226"/>
    <x v="0"/>
    <s v="MIR"/>
    <s v="SPINELLI"/>
    <x v="31"/>
    <s v="Reggio E."/>
    <s v="L"/>
    <s v="Ma"/>
    <m/>
    <s v="G"/>
    <x v="1"/>
    <x v="0"/>
    <m/>
    <m/>
    <m/>
    <m/>
    <m/>
    <m/>
    <d v="1899-12-31T11:05:00"/>
    <m/>
    <m/>
    <s v="L.S.C.T."/>
    <s v="Contenitori"/>
    <m/>
    <m/>
  </r>
  <r>
    <n v="54262"/>
    <x v="0"/>
    <s v="MIR"/>
    <s v="LOGT"/>
    <x v="31"/>
    <s v="Bologna"/>
    <m/>
    <m/>
    <m/>
    <m/>
    <x v="0"/>
    <x v="1"/>
    <m/>
    <m/>
    <n v="400"/>
    <m/>
    <d v="1899-12-31T15:38:00"/>
    <m/>
    <d v="1899-12-31T12:26:00"/>
    <m/>
    <m/>
    <m/>
    <m/>
    <m/>
    <m/>
  </r>
  <r>
    <s v="55246 / 55247"/>
    <x v="1"/>
    <s v="MDW"/>
    <s v="MEDLOG"/>
    <x v="32"/>
    <s v="Marzaglia"/>
    <s v="L"/>
    <s v="Ma"/>
    <s v="Me"/>
    <s v="G"/>
    <x v="1"/>
    <x v="1"/>
    <m/>
    <m/>
    <m/>
    <m/>
    <m/>
    <m/>
    <d v="1899-12-31T09:08:00"/>
    <m/>
    <m/>
    <m/>
    <m/>
    <m/>
    <s v="RID"/>
  </r>
  <r>
    <n v="55114"/>
    <x v="1"/>
    <s v="OCG"/>
    <s v="HAN"/>
    <x v="33"/>
    <s v="Reggio E."/>
    <m/>
    <m/>
    <m/>
    <m/>
    <x v="1"/>
    <x v="1"/>
    <m/>
    <m/>
    <m/>
    <m/>
    <m/>
    <d v="1899-12-31T15:58:00"/>
    <m/>
    <m/>
    <m/>
    <s v="L.S.C.T."/>
    <s v="Contenitori"/>
    <m/>
    <m/>
  </r>
  <r>
    <n v="54216"/>
    <x v="0"/>
    <s v="MIR"/>
    <s v="LOGT"/>
    <x v="33"/>
    <s v="Rubiera"/>
    <s v="L"/>
    <s v="Ma"/>
    <s v="Me"/>
    <m/>
    <x v="1"/>
    <x v="0"/>
    <m/>
    <m/>
    <m/>
    <m/>
    <m/>
    <m/>
    <e v="#REF!"/>
    <m/>
    <m/>
    <s v="L.S.C.T."/>
    <s v="Contenitori"/>
    <m/>
    <m/>
  </r>
  <r>
    <n v="53122"/>
    <x v="1"/>
    <s v="MDW"/>
    <s v="MEDLOG"/>
    <x v="34"/>
    <s v="Padova"/>
    <s v="L"/>
    <s v="Ma"/>
    <s v="Me"/>
    <s v="G"/>
    <x v="1"/>
    <x v="1"/>
    <m/>
    <m/>
    <m/>
    <m/>
    <m/>
    <d v="1899-12-31T16:28:00"/>
    <m/>
    <m/>
    <m/>
    <m/>
    <m/>
    <m/>
    <s v="RID"/>
  </r>
  <r>
    <n v="51048"/>
    <x v="1"/>
    <s v="OCG"/>
    <s v="HAN"/>
    <x v="35"/>
    <s v="Melzo"/>
    <m/>
    <m/>
    <m/>
    <m/>
    <x v="0"/>
    <x v="1"/>
    <m/>
    <m/>
    <m/>
    <m/>
    <m/>
    <d v="1899-12-31T17:30:00"/>
    <m/>
    <m/>
    <m/>
    <s v="L.S.C.T."/>
    <s v="Contenitori"/>
    <m/>
    <s v="RID (festivi esclusi)"/>
  </r>
  <r>
    <n v="54034"/>
    <x v="0"/>
    <s v="OCG"/>
    <s v="HAN"/>
    <x v="36"/>
    <s v="Reggio E."/>
    <m/>
    <s v="Ma"/>
    <s v="Me"/>
    <s v="G"/>
    <x v="1"/>
    <x v="0"/>
    <m/>
    <m/>
    <m/>
    <m/>
    <m/>
    <m/>
    <e v="#REF!"/>
    <m/>
    <m/>
    <s v="L.S.C.T."/>
    <s v="Contenitori"/>
    <m/>
    <m/>
  </r>
  <r>
    <n v="53020"/>
    <x v="1"/>
    <s v="OCG"/>
    <s v="HAN"/>
    <x v="37"/>
    <s v="Padova"/>
    <s v="L"/>
    <s v="Ma"/>
    <s v="Me"/>
    <s v="G"/>
    <x v="1"/>
    <x v="1"/>
    <m/>
    <s v="F"/>
    <m/>
    <m/>
    <m/>
    <d v="1899-12-31T17:55:00"/>
    <m/>
    <m/>
    <m/>
    <s v="L.S.C.T."/>
    <s v="Contenitori"/>
    <m/>
    <s v="RID"/>
  </r>
  <r>
    <n v="54267"/>
    <x v="0"/>
    <s v="MIR"/>
    <s v="MIR INT"/>
    <x v="38"/>
    <s v="Verona Q.E."/>
    <s v="L"/>
    <s v="Ma"/>
    <s v="Me"/>
    <s v="G"/>
    <x v="1"/>
    <x v="0"/>
    <m/>
    <m/>
    <m/>
    <m/>
    <m/>
    <m/>
    <d v="1899-12-31T15:10:00"/>
    <m/>
    <m/>
    <s v="L.S.C.T."/>
    <s v="Contenitori"/>
    <m/>
    <m/>
  </r>
  <r>
    <n v="55104"/>
    <x v="1"/>
    <s v="MIR"/>
    <s v="LOGT"/>
    <x v="39"/>
    <s v="Rubiera"/>
    <m/>
    <m/>
    <m/>
    <m/>
    <x v="0"/>
    <x v="1"/>
    <m/>
    <m/>
    <m/>
    <m/>
    <m/>
    <d v="1899-12-31T16:58:00"/>
    <m/>
    <m/>
    <m/>
    <m/>
    <m/>
    <m/>
    <m/>
  </r>
  <r>
    <n v="55265"/>
    <x v="1"/>
    <s v="MIR"/>
    <s v="MIR INT"/>
    <x v="40"/>
    <s v="Marzaglia"/>
    <m/>
    <m/>
    <s v="Me"/>
    <m/>
    <x v="0"/>
    <x v="0"/>
    <m/>
    <m/>
    <m/>
    <m/>
    <m/>
    <d v="1899-12-31T18:00:00"/>
    <m/>
    <m/>
    <m/>
    <s v="L.S.C.T."/>
    <s v="Contenitori"/>
    <m/>
    <m/>
  </r>
  <r>
    <n v="54042"/>
    <x v="0"/>
    <s v="OCG"/>
    <s v="HAN"/>
    <x v="41"/>
    <s v="Padova"/>
    <s v="L"/>
    <s v="Ma"/>
    <s v="Me"/>
    <s v="G"/>
    <x v="1"/>
    <x v="0"/>
    <s v="D"/>
    <s v="PF"/>
    <m/>
    <m/>
    <m/>
    <m/>
    <d v="1899-12-31T16:08:00"/>
    <m/>
    <m/>
    <s v="L.S.C.T."/>
    <s v="Contenitori"/>
    <m/>
    <s v="RID (festivi esclusi)"/>
  </r>
  <r>
    <n v="51112"/>
    <x v="1"/>
    <s v="MDW"/>
    <s v="MEDLOG"/>
    <x v="42"/>
    <s v="Brescia"/>
    <m/>
    <s v="Ma"/>
    <s v="Me"/>
    <s v="G"/>
    <x v="0"/>
    <x v="0"/>
    <m/>
    <m/>
    <m/>
    <m/>
    <m/>
    <d v="1899-12-31T19:30:00"/>
    <m/>
    <m/>
    <m/>
    <m/>
    <m/>
    <m/>
    <m/>
  </r>
  <r>
    <n v="54221"/>
    <x v="0"/>
    <s v="MIR"/>
    <s v="LOGT"/>
    <x v="43"/>
    <s v="Padova"/>
    <m/>
    <m/>
    <s v="Me"/>
    <m/>
    <x v="0"/>
    <x v="0"/>
    <m/>
    <m/>
    <m/>
    <m/>
    <m/>
    <m/>
    <d v="1899-12-31T16:32:00"/>
    <m/>
    <m/>
    <m/>
    <m/>
    <m/>
    <m/>
  </r>
  <r>
    <s v="53254 / 53255"/>
    <x v="1"/>
    <s v="MDW"/>
    <s v="MEDLOG"/>
    <x v="44"/>
    <s v="Padova"/>
    <m/>
    <s v="Ma"/>
    <m/>
    <s v="G"/>
    <x v="0"/>
    <x v="1"/>
    <m/>
    <m/>
    <m/>
    <m/>
    <m/>
    <d v="1899-12-31T19:58:00"/>
    <m/>
    <m/>
    <m/>
    <m/>
    <m/>
    <m/>
    <s v="RID"/>
  </r>
  <r>
    <n v="56117"/>
    <x v="0"/>
    <s v="CAPT"/>
    <s v="DPA"/>
    <x v="45"/>
    <s v="Bologna SD/JESI"/>
    <m/>
    <s v="Ma"/>
    <m/>
    <m/>
    <x v="0"/>
    <x v="0"/>
    <m/>
    <s v="F"/>
    <m/>
    <m/>
    <m/>
    <m/>
    <d v="1899-12-31T17:05:00"/>
    <m/>
    <m/>
    <m/>
    <m/>
    <m/>
    <m/>
  </r>
  <r>
    <n v="54165"/>
    <x v="0"/>
    <s v="MDW"/>
    <s v="MEDLOG"/>
    <x v="46"/>
    <s v="Bologna"/>
    <s v="L"/>
    <s v="Ma"/>
    <s v="Me"/>
    <s v="G"/>
    <x v="1"/>
    <x v="0"/>
    <m/>
    <m/>
    <m/>
    <m/>
    <m/>
    <m/>
    <d v="1899-12-31T18:40:00"/>
    <m/>
    <m/>
    <m/>
    <m/>
    <m/>
    <s v="RID"/>
  </r>
  <r>
    <n v="54018"/>
    <x v="0"/>
    <s v="OCG"/>
    <s v="HAN"/>
    <x v="47"/>
    <s v="Melzo"/>
    <s v="L"/>
    <s v="Ma"/>
    <s v="Me"/>
    <s v="G"/>
    <x v="1"/>
    <x v="1"/>
    <s v="D"/>
    <m/>
    <m/>
    <m/>
    <m/>
    <m/>
    <d v="1899-12-31T19:02:00"/>
    <m/>
    <m/>
    <s v="L.S.C.T."/>
    <s v="Contenitori"/>
    <m/>
    <s v="RID"/>
  </r>
  <r>
    <n v="55266"/>
    <x v="1"/>
    <s v="MIR"/>
    <s v="LOGT"/>
    <x v="48"/>
    <s v="Rubiera"/>
    <s v="L"/>
    <s v="Ma"/>
    <s v="Me"/>
    <s v="G"/>
    <x v="1"/>
    <x v="1"/>
    <m/>
    <m/>
    <m/>
    <m/>
    <m/>
    <d v="1899-12-31T19:10:00"/>
    <m/>
    <m/>
    <m/>
    <s v="L.S.C.T."/>
    <s v="Contenitori"/>
    <m/>
    <m/>
  </r>
  <r>
    <n v="54198"/>
    <x v="0"/>
    <s v="MIR"/>
    <s v="MIR INT"/>
    <x v="49"/>
    <s v="Milano SM"/>
    <s v="L"/>
    <s v="Ma"/>
    <s v="Me"/>
    <s v="G"/>
    <x v="1"/>
    <x v="1"/>
    <m/>
    <m/>
    <m/>
    <m/>
    <m/>
    <m/>
    <d v="1899-12-31T18:51:00"/>
    <m/>
    <m/>
    <s v="L.S.C.T."/>
    <s v="Contenitori"/>
    <m/>
    <m/>
  </r>
  <r>
    <n v="55268"/>
    <x v="1"/>
    <s v="MIR"/>
    <s v="LOGT"/>
    <x v="50"/>
    <s v="Rubiera"/>
    <m/>
    <m/>
    <m/>
    <m/>
    <x v="0"/>
    <x v="1"/>
    <m/>
    <m/>
    <m/>
    <m/>
    <m/>
    <d v="1899-12-31T20:28:00"/>
    <m/>
    <m/>
    <m/>
    <s v="L.S.C.T."/>
    <s v="Contenitori"/>
    <m/>
    <m/>
  </r>
  <r>
    <n v="52225"/>
    <x v="1"/>
    <s v="MIR"/>
    <s v="MIR INT"/>
    <x v="51"/>
    <s v="Verona Q.E."/>
    <m/>
    <s v="Ma"/>
    <s v="Me"/>
    <s v="G"/>
    <x v="1"/>
    <x v="1"/>
    <m/>
    <m/>
    <m/>
    <m/>
    <m/>
    <d v="1899-12-31T21:35:00"/>
    <m/>
    <m/>
    <m/>
    <s v="L.S.C.T."/>
    <s v="Contenitori"/>
    <m/>
    <m/>
  </r>
  <r>
    <n v="55234"/>
    <x v="1"/>
    <s v="MIR"/>
    <s v="MIR INT"/>
    <x v="52"/>
    <s v="Bologna"/>
    <m/>
    <m/>
    <m/>
    <m/>
    <x v="0"/>
    <x v="1"/>
    <m/>
    <m/>
    <m/>
    <m/>
    <m/>
    <d v="1899-12-31T22:25:00"/>
    <m/>
    <d v="1899-12-30T08:10:00"/>
    <m/>
    <m/>
    <m/>
    <m/>
    <m/>
  </r>
  <r>
    <n v="56102"/>
    <x v="0"/>
    <s v="MIR"/>
    <s v="LOGT"/>
    <x v="53"/>
    <s v="Rubiera"/>
    <m/>
    <m/>
    <m/>
    <m/>
    <x v="0"/>
    <x v="1"/>
    <m/>
    <m/>
    <m/>
    <m/>
    <m/>
    <m/>
    <d v="1899-12-31T20:50:00"/>
    <m/>
    <m/>
    <m/>
    <m/>
    <m/>
    <m/>
  </r>
  <r>
    <n v="54260"/>
    <x v="1"/>
    <s v="MDW"/>
    <s v="MEDLOG"/>
    <x v="54"/>
    <s v="Rivalta"/>
    <s v="L"/>
    <s v="Ma"/>
    <s v="Me"/>
    <s v="G"/>
    <x v="1"/>
    <x v="0"/>
    <m/>
    <m/>
    <m/>
    <m/>
    <m/>
    <m/>
    <d v="1899-12-31T18:00:00"/>
    <m/>
    <m/>
    <m/>
    <m/>
    <m/>
    <m/>
  </r>
  <r>
    <n v="55116"/>
    <x v="1"/>
    <s v="CAPT"/>
    <s v="DPA"/>
    <x v="55"/>
    <s v="Bologna SD/JESI"/>
    <s v="L"/>
    <m/>
    <m/>
    <m/>
    <x v="0"/>
    <x v="0"/>
    <m/>
    <s v="F"/>
    <m/>
    <m/>
    <m/>
    <d v="1899-12-31T22:58:00"/>
    <m/>
    <m/>
    <m/>
    <m/>
    <m/>
    <m/>
    <s v="RID (tratta Pisa-Migliarina; Sabato escluso)"/>
  </r>
  <r>
    <n v="51131"/>
    <x v="1"/>
    <s v="MIR"/>
    <s v="MIR INT"/>
    <x v="56"/>
    <s v="Milano SM"/>
    <s v="L"/>
    <s v="Ma"/>
    <s v="Me"/>
    <s v="G"/>
    <x v="1"/>
    <x v="1"/>
    <m/>
    <m/>
    <m/>
    <m/>
    <m/>
    <d v="1899-12-31T23:40:00"/>
    <m/>
    <m/>
    <m/>
    <s v="L.S.C.T."/>
    <s v="Contenitori"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n v="54132"/>
    <x v="0"/>
    <s v="MDW"/>
    <s v="MEDLOG"/>
    <d v="1899-12-30T00:34:00"/>
    <x v="0"/>
    <s v="Brescia"/>
    <m/>
    <x v="0"/>
    <s v="Me"/>
    <s v="G"/>
    <m/>
    <m/>
    <m/>
  </r>
  <r>
    <n v="55270"/>
    <x v="1"/>
    <s v="MIR"/>
    <s v="LOGT"/>
    <d v="1899-12-30T00:54:00"/>
    <x v="0"/>
    <s v="Rubiera"/>
    <m/>
    <x v="1"/>
    <s v="Me"/>
    <s v="G"/>
    <s v="V"/>
    <m/>
    <m/>
  </r>
  <r>
    <n v="53040"/>
    <x v="1"/>
    <s v="OCG"/>
    <s v="HAN"/>
    <d v="1899-12-30T01:07:00"/>
    <x v="1"/>
    <s v="Padova"/>
    <m/>
    <x v="0"/>
    <s v="Me"/>
    <s v="G"/>
    <s v="V"/>
    <s v="S"/>
    <s v="D"/>
  </r>
  <r>
    <n v="55036"/>
    <x v="1"/>
    <s v="OCG"/>
    <s v="HAN"/>
    <d v="1899-12-30T01:17:00"/>
    <x v="1"/>
    <s v="Reggio E."/>
    <m/>
    <x v="0"/>
    <s v="Me"/>
    <s v="G"/>
    <s v="V"/>
    <s v="S"/>
    <m/>
  </r>
  <r>
    <n v="55282"/>
    <x v="1"/>
    <s v="MIR"/>
    <s v="SPINELLI"/>
    <d v="1899-12-30T01:31:00"/>
    <x v="1"/>
    <s v="Reggio E."/>
    <m/>
    <x v="0"/>
    <s v="Me"/>
    <m/>
    <s v="V"/>
    <s v="S"/>
    <m/>
  </r>
  <r>
    <n v="54251"/>
    <x v="0"/>
    <s v="MIR"/>
    <s v="LOGT"/>
    <d v="1899-12-30T01:40:00"/>
    <x v="1"/>
    <s v="Rubiera"/>
    <m/>
    <x v="0"/>
    <s v="Me"/>
    <s v="G"/>
    <s v="V"/>
    <m/>
    <m/>
  </r>
  <r>
    <n v="55292"/>
    <x v="1"/>
    <s v="MIR"/>
    <s v="MIR INT"/>
    <d v="1899-12-30T01:44:00"/>
    <x v="1"/>
    <s v="Marzaglia"/>
    <m/>
    <x v="0"/>
    <m/>
    <m/>
    <m/>
    <s v="S"/>
    <m/>
  </r>
  <r>
    <n v="53222"/>
    <x v="1"/>
    <s v="MIR"/>
    <s v="MIR INT"/>
    <d v="1899-12-30T01:57:00"/>
    <x v="1"/>
    <s v="Padova"/>
    <m/>
    <x v="0"/>
    <s v="Me"/>
    <s v="G"/>
    <s v="V"/>
    <s v="S"/>
    <s v="D"/>
  </r>
  <r>
    <s v="53208 / 53213"/>
    <x v="1"/>
    <s v="MDW"/>
    <s v="MEDLOG"/>
    <d v="1899-12-30T02:12:00"/>
    <x v="2"/>
    <s v="Padova"/>
    <s v="L"/>
    <x v="0"/>
    <s v="Me"/>
    <s v="G"/>
    <s v="V"/>
    <s v="S"/>
    <m/>
  </r>
  <r>
    <n v="54243"/>
    <x v="0"/>
    <s v="MIR"/>
    <s v="LOGT"/>
    <d v="1899-12-30T02:30:00"/>
    <x v="2"/>
    <s v="Rubiera"/>
    <s v="L"/>
    <x v="1"/>
    <s v="Me"/>
    <s v="G"/>
    <s v="V"/>
    <s v="S"/>
    <m/>
  </r>
  <r>
    <n v="54247"/>
    <x v="0"/>
    <s v="MIR"/>
    <s v="MIR INT"/>
    <d v="1899-12-30T02:50:00"/>
    <x v="2"/>
    <s v="Marzaglia"/>
    <m/>
    <x v="0"/>
    <m/>
    <m/>
    <m/>
    <m/>
    <m/>
  </r>
  <r>
    <n v="55249"/>
    <x v="1"/>
    <s v="MIR"/>
    <s v="MIR INT"/>
    <d v="1899-12-30T02:55:00"/>
    <x v="2"/>
    <s v="Bologna"/>
    <m/>
    <x v="0"/>
    <s v="Me"/>
    <s v="G"/>
    <s v="V"/>
    <s v="S"/>
    <m/>
  </r>
  <r>
    <n v="54240"/>
    <x v="0"/>
    <s v="OCG"/>
    <s v="HAN"/>
    <d v="1899-12-30T03:43:00"/>
    <x v="3"/>
    <s v="Melzo"/>
    <s v="L"/>
    <x v="1"/>
    <m/>
    <m/>
    <m/>
    <m/>
    <m/>
  </r>
  <r>
    <n v="54254"/>
    <x v="0"/>
    <s v="MIR"/>
    <s v="LOGT"/>
    <d v="1899-12-30T04:00:00"/>
    <x v="4"/>
    <s v="Bologna"/>
    <m/>
    <x v="1"/>
    <m/>
    <m/>
    <m/>
    <s v="S"/>
    <m/>
  </r>
  <r>
    <n v="54296"/>
    <x v="0"/>
    <s v="MDW"/>
    <s v="MEDLOG"/>
    <d v="1899-12-30T04:45:00"/>
    <x v="4"/>
    <s v="Marzaglia"/>
    <s v="L"/>
    <x v="0"/>
    <s v="Me"/>
    <s v="G"/>
    <s v="V"/>
    <s v="S"/>
    <m/>
  </r>
  <r>
    <n v="56115"/>
    <x v="0"/>
    <s v="CAPT"/>
    <s v="DPA"/>
    <d v="1899-12-30T05:35:00"/>
    <x v="5"/>
    <s v="Bologna SD/JESI"/>
    <m/>
    <x v="1"/>
    <m/>
    <m/>
    <m/>
    <m/>
    <s v="D"/>
  </r>
  <r>
    <n v="54238"/>
    <x v="0"/>
    <s v="OCG"/>
    <s v="HAN"/>
    <d v="1899-12-30T06:45:00"/>
    <x v="6"/>
    <s v="Reggio E."/>
    <m/>
    <x v="1"/>
    <m/>
    <m/>
    <s v="V"/>
    <s v="S"/>
    <m/>
  </r>
  <r>
    <n v="55119"/>
    <x v="1"/>
    <s v="CAPT"/>
    <s v="DPA"/>
    <d v="1899-12-30T07:00:00"/>
    <x v="7"/>
    <s v="Bologna SD/JESI"/>
    <m/>
    <x v="1"/>
    <m/>
    <m/>
    <m/>
    <s v="S"/>
    <m/>
  </r>
  <r>
    <n v="54272"/>
    <x v="0"/>
    <s v="MIR"/>
    <s v="MIR INT"/>
    <d v="1899-12-30T07:20:00"/>
    <x v="7"/>
    <s v="Marzaglia"/>
    <m/>
    <x v="1"/>
    <s v="Me"/>
    <m/>
    <m/>
    <s v="S"/>
    <m/>
  </r>
  <r>
    <n v="51044"/>
    <x v="1"/>
    <s v="OCG"/>
    <s v="HAN"/>
    <d v="1899-12-30T07:40:00"/>
    <x v="7"/>
    <s v="Melzo"/>
    <m/>
    <x v="0"/>
    <s v="Me"/>
    <s v="G"/>
    <s v="V"/>
    <s v="S"/>
    <s v="D"/>
  </r>
  <r>
    <n v="54212"/>
    <x v="0"/>
    <s v="MIR"/>
    <s v="LOGT"/>
    <d v="1899-12-30T08:31:00"/>
    <x v="8"/>
    <s v="Rubiera"/>
    <m/>
    <x v="1"/>
    <m/>
    <s v="G"/>
    <m/>
    <m/>
    <m/>
  </r>
  <r>
    <n v="54214"/>
    <x v="0"/>
    <s v="MIR"/>
    <s v="LOGT"/>
    <d v="1899-12-30T08:31:00"/>
    <x v="8"/>
    <s v="Rubiera"/>
    <s v="L"/>
    <x v="1"/>
    <m/>
    <m/>
    <m/>
    <m/>
    <m/>
  </r>
  <r>
    <n v="54202"/>
    <x v="0"/>
    <s v="MIR"/>
    <s v="MIR INT"/>
    <d v="1899-12-30T08:53:00"/>
    <x v="8"/>
    <s v="Padova"/>
    <s v="L"/>
    <x v="0"/>
    <s v="Me"/>
    <s v="G"/>
    <s v="V"/>
    <s v="S"/>
    <m/>
  </r>
  <r>
    <n v="54152"/>
    <x v="0"/>
    <s v="MIR"/>
    <s v="MIR INT"/>
    <d v="1899-12-30T10:05:00"/>
    <x v="9"/>
    <s v="Bologna"/>
    <s v="L"/>
    <x v="0"/>
    <s v="Me"/>
    <s v="G"/>
    <s v="V"/>
    <s v="S"/>
    <m/>
  </r>
  <r>
    <n v="54030"/>
    <x v="0"/>
    <s v="MDW"/>
    <s v="MEDLOG"/>
    <d v="1899-12-30T10:38:00"/>
    <x v="9"/>
    <s v="Padova"/>
    <s v="L"/>
    <x v="0"/>
    <s v="Me"/>
    <s v="G"/>
    <s v="V"/>
    <m/>
    <s v="D"/>
  </r>
  <r>
    <n v="54246"/>
    <x v="0"/>
    <s v="MDW"/>
    <s v="MEDLOG"/>
    <d v="1899-12-30T10:58:00"/>
    <x v="9"/>
    <s v="Rivalta"/>
    <m/>
    <x v="0"/>
    <s v="Me"/>
    <s v="G"/>
    <s v="V"/>
    <s v="S"/>
    <m/>
  </r>
  <r>
    <n v="55118"/>
    <x v="0"/>
    <s v="MDW"/>
    <s v="MEDLOG"/>
    <d v="1899-12-30T11:15:00"/>
    <x v="10"/>
    <s v="Padova"/>
    <s v="L"/>
    <x v="0"/>
    <s v="Me"/>
    <s v="G"/>
    <s v="V"/>
    <s v="S"/>
    <m/>
  </r>
  <r>
    <n v="53228"/>
    <x v="1"/>
    <s v="MIR"/>
    <s v="LOGT"/>
    <d v="1899-12-30T11:52:00"/>
    <x v="10"/>
    <s v="Padova"/>
    <m/>
    <x v="1"/>
    <s v="Me"/>
    <m/>
    <s v="V"/>
    <m/>
    <m/>
  </r>
  <r>
    <n v="55250"/>
    <x v="1"/>
    <s v="MDW"/>
    <s v="MEDLOG"/>
    <d v="1899-12-30T11:53:00"/>
    <x v="10"/>
    <s v="Bologna"/>
    <m/>
    <x v="0"/>
    <s v="Me"/>
    <s v="G"/>
    <s v="V"/>
    <s v="S"/>
    <m/>
  </r>
  <r>
    <n v="54024"/>
    <x v="0"/>
    <s v="OCG"/>
    <s v="HAN"/>
    <d v="1899-12-30T11:55:00"/>
    <x v="10"/>
    <s v="Melzo"/>
    <s v="L"/>
    <x v="0"/>
    <s v="Me"/>
    <s v="G"/>
    <s v="V"/>
    <s v="S"/>
    <m/>
  </r>
  <r>
    <n v="56122"/>
    <x v="0"/>
    <s v="MDW"/>
    <s v="MEDLOG"/>
    <d v="1899-12-30T13:05:00"/>
    <x v="11"/>
    <s v="Padova"/>
    <s v="L"/>
    <x v="1"/>
    <s v="Me"/>
    <m/>
    <s v="V"/>
    <m/>
    <m/>
  </r>
  <r>
    <n v="55262"/>
    <x v="1"/>
    <s v="MIR"/>
    <s v="LOGT"/>
    <d v="1899-12-30T14:02:00"/>
    <x v="12"/>
    <s v="Rubiera"/>
    <s v="L"/>
    <x v="0"/>
    <s v="Me"/>
    <s v="G"/>
    <s v="V"/>
    <s v="S"/>
    <m/>
  </r>
  <r>
    <n v="54226"/>
    <x v="0"/>
    <s v="MIR"/>
    <s v="SPINELLI"/>
    <d v="1899-12-30T14:26:00"/>
    <x v="12"/>
    <s v="Reggio E."/>
    <s v="L"/>
    <x v="0"/>
    <m/>
    <s v="G"/>
    <s v="V"/>
    <m/>
    <m/>
  </r>
  <r>
    <n v="54262"/>
    <x v="0"/>
    <s v="MIR"/>
    <s v="LOGT"/>
    <d v="1899-12-30T14:26:00"/>
    <x v="12"/>
    <s v="Bologna"/>
    <m/>
    <x v="1"/>
    <m/>
    <m/>
    <m/>
    <s v="S"/>
    <m/>
  </r>
  <r>
    <s v="55246 / 55247"/>
    <x v="1"/>
    <s v="MDW"/>
    <s v="MEDLOG"/>
    <d v="1899-12-30T14:46:00"/>
    <x v="12"/>
    <s v="Marzaglia"/>
    <s v="L"/>
    <x v="0"/>
    <s v="Me"/>
    <s v="G"/>
    <s v="V"/>
    <s v="S"/>
    <m/>
  </r>
  <r>
    <n v="55114"/>
    <x v="1"/>
    <s v="OCG"/>
    <s v="HAN"/>
    <d v="1899-12-30T15:28:00"/>
    <x v="13"/>
    <s v="Reggio E."/>
    <m/>
    <x v="1"/>
    <m/>
    <m/>
    <s v="V"/>
    <s v="S"/>
    <m/>
  </r>
  <r>
    <n v="54216"/>
    <x v="0"/>
    <s v="MIR"/>
    <s v="LOGT"/>
    <d v="1899-12-30T15:28:00"/>
    <x v="13"/>
    <s v="Rubiera"/>
    <s v="L"/>
    <x v="0"/>
    <s v="Me"/>
    <m/>
    <s v="V"/>
    <m/>
    <m/>
  </r>
  <r>
    <n v="53122"/>
    <x v="1"/>
    <s v="MDW"/>
    <s v="MEDLOG"/>
    <d v="1899-12-30T15:58:00"/>
    <x v="13"/>
    <s v="Padova"/>
    <s v="L"/>
    <x v="0"/>
    <s v="Me"/>
    <s v="G"/>
    <s v="V"/>
    <s v="S"/>
    <m/>
  </r>
  <r>
    <n v="51048"/>
    <x v="1"/>
    <s v="OCG"/>
    <s v="HAN"/>
    <d v="1899-12-30T17:00:00"/>
    <x v="14"/>
    <s v="Melzo"/>
    <m/>
    <x v="1"/>
    <m/>
    <m/>
    <m/>
    <s v="S"/>
    <m/>
  </r>
  <r>
    <n v="54034"/>
    <x v="0"/>
    <s v="OCG"/>
    <s v="HAN"/>
    <d v="1899-12-30T17:10:00"/>
    <x v="14"/>
    <s v="Reggio E."/>
    <m/>
    <x v="0"/>
    <s v="Me"/>
    <s v="G"/>
    <s v="V"/>
    <m/>
    <m/>
  </r>
  <r>
    <n v="53020"/>
    <x v="1"/>
    <s v="OCG"/>
    <s v="HAN"/>
    <d v="1899-12-30T17:25:00"/>
    <x v="14"/>
    <s v="Padova"/>
    <s v="L"/>
    <x v="0"/>
    <s v="Me"/>
    <s v="G"/>
    <s v="V"/>
    <s v="S"/>
    <m/>
  </r>
  <r>
    <n v="54267"/>
    <x v="0"/>
    <s v="MIR"/>
    <s v="MIR INT"/>
    <d v="1899-12-30T17:38:00"/>
    <x v="14"/>
    <s v="Verona Q.E."/>
    <s v="L"/>
    <x v="0"/>
    <s v="Me"/>
    <s v="G"/>
    <s v="V"/>
    <m/>
    <m/>
  </r>
  <r>
    <n v="55104"/>
    <x v="1"/>
    <s v="MIR"/>
    <s v="LOGT"/>
    <d v="1899-12-30T18:09:00"/>
    <x v="15"/>
    <s v="Rubiera"/>
    <m/>
    <x v="1"/>
    <m/>
    <m/>
    <m/>
    <s v="S"/>
    <m/>
  </r>
  <r>
    <n v="55265"/>
    <x v="1"/>
    <s v="MIR"/>
    <s v="MIR INT"/>
    <d v="1899-12-30T18:10:00"/>
    <x v="15"/>
    <s v="Marzaglia"/>
    <m/>
    <x v="1"/>
    <s v="Me"/>
    <m/>
    <m/>
    <m/>
    <m/>
  </r>
  <r>
    <n v="54042"/>
    <x v="0"/>
    <s v="OCG"/>
    <s v="HAN"/>
    <d v="1899-12-30T18:32:00"/>
    <x v="15"/>
    <s v="Padova"/>
    <s v="L"/>
    <x v="0"/>
    <s v="Me"/>
    <s v="G"/>
    <s v="V"/>
    <m/>
    <s v="D"/>
  </r>
  <r>
    <n v="51112"/>
    <x v="1"/>
    <s v="MDW"/>
    <s v="MEDLOG"/>
    <d v="1899-12-30T19:00:00"/>
    <x v="16"/>
    <s v="Brescia"/>
    <m/>
    <x v="0"/>
    <s v="Me"/>
    <s v="G"/>
    <m/>
    <m/>
    <m/>
  </r>
  <r>
    <n v="54221"/>
    <x v="0"/>
    <s v="MIR"/>
    <s v="LOGT"/>
    <d v="1899-12-30T19:05:00"/>
    <x v="16"/>
    <s v="Padova"/>
    <m/>
    <x v="1"/>
    <s v="Me"/>
    <m/>
    <m/>
    <m/>
    <m/>
  </r>
  <r>
    <s v="53254 / 53255"/>
    <x v="1"/>
    <s v="MDW"/>
    <s v="MEDLOG"/>
    <d v="1899-12-30T19:28:00"/>
    <x v="16"/>
    <s v="Padova"/>
    <m/>
    <x v="0"/>
    <m/>
    <s v="G"/>
    <m/>
    <s v="S"/>
    <m/>
  </r>
  <r>
    <n v="56117"/>
    <x v="0"/>
    <s v="CAPT"/>
    <s v="DPA"/>
    <d v="1899-12-30T19:30:00"/>
    <x v="16"/>
    <s v="Bologna SD/JESI"/>
    <m/>
    <x v="0"/>
    <m/>
    <m/>
    <m/>
    <m/>
    <m/>
  </r>
  <r>
    <n v="54165"/>
    <x v="0"/>
    <s v="MDW"/>
    <s v="MEDLOG"/>
    <d v="1899-12-30T20:10:00"/>
    <x v="17"/>
    <s v="Bologna"/>
    <s v="L"/>
    <x v="0"/>
    <s v="Me"/>
    <s v="G"/>
    <s v="V"/>
    <m/>
    <m/>
  </r>
  <r>
    <n v="54018"/>
    <x v="0"/>
    <s v="OCG"/>
    <s v="HAN"/>
    <d v="1899-12-30T20:32:00"/>
    <x v="17"/>
    <s v="Melzo"/>
    <s v="L"/>
    <x v="0"/>
    <s v="Me"/>
    <s v="G"/>
    <s v="V"/>
    <s v="S"/>
    <s v="D"/>
  </r>
  <r>
    <n v="55266"/>
    <x v="1"/>
    <s v="MIR"/>
    <s v="LOGT"/>
    <d v="1899-12-30T20:35:00"/>
    <x v="17"/>
    <s v="Rubiera"/>
    <s v="L"/>
    <x v="0"/>
    <s v="Me"/>
    <s v="G"/>
    <s v="V"/>
    <s v="S"/>
    <m/>
  </r>
  <r>
    <n v="54198"/>
    <x v="0"/>
    <s v="MIR"/>
    <s v="MIR INT"/>
    <d v="1899-12-30T20:51:00"/>
    <x v="17"/>
    <s v="Milano SM"/>
    <s v="L"/>
    <x v="0"/>
    <s v="Me"/>
    <s v="G"/>
    <s v="V"/>
    <s v="S"/>
    <m/>
  </r>
  <r>
    <n v="55268"/>
    <x v="1"/>
    <s v="MIR"/>
    <s v="LOGT"/>
    <d v="1899-12-30T21:25:00"/>
    <x v="18"/>
    <s v="Rubiera"/>
    <m/>
    <x v="1"/>
    <m/>
    <m/>
    <m/>
    <s v="S"/>
    <m/>
  </r>
  <r>
    <n v="52225"/>
    <x v="1"/>
    <s v="MIR"/>
    <s v="MIR INT"/>
    <d v="1899-12-30T21:58:00"/>
    <x v="18"/>
    <s v="Verona Q.E."/>
    <m/>
    <x v="0"/>
    <s v="Me"/>
    <s v="G"/>
    <s v="V"/>
    <s v="S"/>
    <m/>
  </r>
  <r>
    <n v="55234"/>
    <x v="1"/>
    <s v="MIR"/>
    <s v="MIR INT"/>
    <d v="1899-12-30T22:40:00"/>
    <x v="19"/>
    <s v="Bologna"/>
    <m/>
    <x v="1"/>
    <m/>
    <m/>
    <m/>
    <s v="S"/>
    <m/>
  </r>
  <r>
    <n v="56102"/>
    <x v="0"/>
    <s v="MIR"/>
    <s v="LOGT"/>
    <d v="1899-12-30T22:50:00"/>
    <x v="19"/>
    <s v="Rubiera"/>
    <m/>
    <x v="1"/>
    <m/>
    <m/>
    <m/>
    <s v="S"/>
    <m/>
  </r>
  <r>
    <n v="54260"/>
    <x v="1"/>
    <s v="MDW"/>
    <s v="MEDLOG"/>
    <d v="1899-12-30T23:06:00"/>
    <x v="20"/>
    <s v="Rivalta"/>
    <s v="L"/>
    <x v="0"/>
    <s v="Me"/>
    <s v="G"/>
    <s v="V"/>
    <m/>
    <m/>
  </r>
  <r>
    <n v="55116"/>
    <x v="1"/>
    <s v="CAPT"/>
    <s v="DPA"/>
    <d v="1899-12-30T23:10:00"/>
    <x v="20"/>
    <s v="Bologna SD/JESI"/>
    <s v="L"/>
    <x v="1"/>
    <m/>
    <m/>
    <m/>
    <m/>
    <m/>
  </r>
  <r>
    <n v="51131"/>
    <x v="1"/>
    <s v="MIR"/>
    <s v="MIR INT"/>
    <d v="1899-12-30T23:22:00"/>
    <x v="20"/>
    <s v="Milano SM"/>
    <s v="L"/>
    <x v="0"/>
    <s v="Me"/>
    <s v="G"/>
    <s v="V"/>
    <s v="S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1" cacheId="1" applyNumberFormats="0" applyBorderFormats="0" applyFontFormats="0" applyPatternFormats="0" applyAlignmentFormats="0" applyWidthHeightFormats="1" dataCaption="Dati" updatedVersion="6" showMemberPropertyTips="0" useAutoFormatting="1" itemPrintTitles="1" createdVersion="1" indent="0" compact="0" compactData="0" gridDropZones="1">
  <location ref="A5:J79" firstHeaderRow="1" firstDataRow="2" firstDataCol="3" rowPageCount="3" colPageCount="1"/>
  <pivotFields count="21">
    <pivotField compact="0" outline="0" showAll="0" includeNewItemsInFilter="1"/>
    <pivotField axis="axisPage" compact="0" outline="0" showAll="0" includeNewItemsInFilter="1">
      <items count="3">
        <item x="0"/>
        <item h="1" x="1"/>
        <item t="default"/>
      </items>
    </pivotField>
    <pivotField axis="axisPage" compact="0" outline="0" showAll="0" includeNewItemsInFilter="1">
      <items count="5">
        <item x="3"/>
        <item x="2"/>
        <item x="1"/>
        <item x="0"/>
        <item t="default"/>
      </items>
    </pivotField>
    <pivotField axis="axisPage" compact="0" outline="0" showAll="0" includeNewItemsInFilter="1">
      <items count="9">
        <item x="5"/>
        <item x="0"/>
        <item x="6"/>
        <item x="4"/>
        <item x="2"/>
        <item x="1"/>
        <item x="3"/>
        <item x="7"/>
        <item t="default"/>
      </items>
    </pivotField>
    <pivotField axis="axisRow" compact="0" outline="0" showAll="0" includeNewItemsInFilter="1">
      <items count="57">
        <item x="11"/>
        <item x="0"/>
        <item x="52"/>
        <item x="1"/>
        <item x="55"/>
        <item x="54"/>
        <item x="2"/>
        <item x="3"/>
        <item x="4"/>
        <item x="5"/>
        <item x="6"/>
        <item x="7"/>
        <item x="8"/>
        <item x="9"/>
        <item x="30"/>
        <item x="10"/>
        <item x="33"/>
        <item x="36"/>
        <item x="35"/>
        <item x="31"/>
        <item x="32"/>
        <item x="37"/>
        <item x="12"/>
        <item x="13"/>
        <item x="14"/>
        <item x="15"/>
        <item x="38"/>
        <item x="39"/>
        <item x="16"/>
        <item x="17"/>
        <item x="41"/>
        <item x="18"/>
        <item x="19"/>
        <item x="42"/>
        <item x="43"/>
        <item x="20"/>
        <item x="44"/>
        <item x="40"/>
        <item x="21"/>
        <item x="22"/>
        <item x="23"/>
        <item x="24"/>
        <item x="46"/>
        <item x="25"/>
        <item x="49"/>
        <item x="26"/>
        <item x="45"/>
        <item x="47"/>
        <item x="50"/>
        <item x="51"/>
        <item x="27"/>
        <item x="28"/>
        <item x="29"/>
        <item x="48"/>
        <item x="53"/>
        <item x="34"/>
        <item t="default"/>
      </items>
    </pivotField>
    <pivotField axis="axisRow" compact="0" outline="0" showAll="0" includeNewItemsInFilter="1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compact="0" outline="0" showAll="0" includeNewItemsInFilter="1">
      <items count="12">
        <item x="1"/>
        <item x="7"/>
        <item x="0"/>
        <item x="6"/>
        <item x="2"/>
        <item x="4"/>
        <item x="8"/>
        <item x="3"/>
        <item x="10"/>
        <item x="5"/>
        <item x="9"/>
        <item t="default"/>
      </items>
    </pivotField>
    <pivotField dataField="1" compact="0" outline="0" showAll="0" includeNewItemsInFilter="1">
      <items count="3">
        <item x="1"/>
        <item x="0"/>
        <item t="default"/>
      </items>
    </pivotField>
    <pivotField dataField="1" compact="0" outline="0" showAll="0" includeNewItemsInFilter="1">
      <items count="4">
        <item x="1"/>
        <item x="2"/>
        <item x="0"/>
        <item t="default"/>
      </items>
    </pivotField>
    <pivotField dataField="1" compact="0" outline="0" showAll="0" includeNewItemsInFilter="1">
      <items count="3">
        <item x="1"/>
        <item x="0"/>
        <item t="default"/>
      </items>
    </pivotField>
    <pivotField dataField="1" compact="0" outline="0" showAll="0" includeNewItemsInFilter="1">
      <items count="3">
        <item x="1"/>
        <item x="0"/>
        <item t="default"/>
      </items>
    </pivotField>
    <pivotField dataField="1" compact="0" outline="0" showAll="0" includeNewItemsInFilter="1">
      <items count="4">
        <item x="2"/>
        <item x="1"/>
        <item x="0"/>
        <item t="default"/>
      </items>
    </pivotField>
    <pivotField dataField="1" compact="0" outline="0" showAll="0" includeNewItemsInFilter="1">
      <items count="4">
        <item x="2"/>
        <item x="1"/>
        <item x="0"/>
        <item t="default"/>
      </items>
    </pivotField>
    <pivotField dataField="1" compact="0" outline="0" showAll="0" includeNewItemsInFilter="1">
      <items count="3">
        <item x="0"/>
        <item x="1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>
      <items count="2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t="default"/>
      </items>
    </pivotField>
  </pivotFields>
  <rowFields count="3">
    <field x="6"/>
    <field x="4"/>
    <field x="5"/>
  </rowFields>
  <rowItems count="73">
    <i>
      <x/>
      <x v="3"/>
      <x v="1"/>
    </i>
    <i t="default" r="1">
      <x v="3"/>
    </i>
    <i r="1">
      <x v="23"/>
      <x/>
    </i>
    <i t="default" r="1">
      <x v="23"/>
    </i>
    <i t="default">
      <x/>
    </i>
    <i>
      <x v="1"/>
      <x v="13"/>
      <x v="31"/>
    </i>
    <i t="default" r="1">
      <x v="13"/>
    </i>
    <i r="1">
      <x v="51"/>
      <x v="41"/>
    </i>
    <i t="default" r="1">
      <x v="51"/>
    </i>
    <i t="default">
      <x v="1"/>
    </i>
    <i>
      <x v="2"/>
      <x v="1"/>
      <x v="56"/>
    </i>
    <i t="default" r="1">
      <x v="1"/>
    </i>
    <i r="1">
      <x v="15"/>
      <x v="59"/>
    </i>
    <i t="default" r="1">
      <x v="15"/>
    </i>
    <i r="1">
      <x v="32"/>
      <x v="20"/>
    </i>
    <i t="default" r="1">
      <x v="32"/>
    </i>
    <i t="default">
      <x v="2"/>
    </i>
    <i>
      <x v="3"/>
      <x v="12"/>
      <x v="39"/>
    </i>
    <i t="default" r="1">
      <x v="12"/>
    </i>
    <i t="default">
      <x v="3"/>
    </i>
    <i>
      <x v="4"/>
      <x v="6"/>
      <x/>
    </i>
    <i t="default" r="1">
      <x v="6"/>
    </i>
    <i t="default">
      <x v="4"/>
    </i>
    <i>
      <x v="5"/>
      <x/>
      <x v="37"/>
    </i>
    <i t="default" r="1">
      <x/>
    </i>
    <i r="1">
      <x v="8"/>
      <x v="24"/>
    </i>
    <i t="default" r="1">
      <x v="8"/>
    </i>
    <i r="1">
      <x v="11"/>
      <x v="12"/>
    </i>
    <i t="default" r="1">
      <x v="11"/>
    </i>
    <i r="1">
      <x v="24"/>
      <x/>
    </i>
    <i t="default" r="1">
      <x v="24"/>
    </i>
    <i r="1">
      <x v="35"/>
      <x v="12"/>
    </i>
    <i t="default" r="1">
      <x v="35"/>
    </i>
    <i r="1">
      <x v="40"/>
      <x v="29"/>
    </i>
    <i t="default" r="1">
      <x v="40"/>
    </i>
    <i r="1">
      <x v="41"/>
      <x v="7"/>
    </i>
    <i t="default" r="1">
      <x v="41"/>
    </i>
    <i t="default">
      <x v="5"/>
    </i>
    <i>
      <x v="6"/>
      <x v="22"/>
      <x v="49"/>
    </i>
    <i t="default" r="1">
      <x v="22"/>
    </i>
    <i t="default">
      <x v="6"/>
    </i>
    <i>
      <x v="7"/>
      <x v="7"/>
      <x v="1"/>
    </i>
    <i t="default" r="1">
      <x v="7"/>
    </i>
    <i r="1">
      <x v="9"/>
      <x v="14"/>
    </i>
    <i t="default" r="1">
      <x v="9"/>
    </i>
    <i r="1">
      <x v="28"/>
      <x v="8"/>
    </i>
    <i t="default" r="1">
      <x v="28"/>
    </i>
    <i t="default">
      <x v="7"/>
    </i>
    <i>
      <x v="8"/>
      <x v="50"/>
      <x v="34"/>
    </i>
    <i t="default" r="1">
      <x v="50"/>
    </i>
    <i t="default">
      <x v="8"/>
    </i>
    <i>
      <x v="9"/>
      <x v="10"/>
      <x v="11"/>
    </i>
    <i r="2">
      <x v="16"/>
    </i>
    <i t="default" r="1">
      <x v="10"/>
    </i>
    <i r="1">
      <x v="25"/>
      <x v="1"/>
    </i>
    <i t="default" r="1">
      <x v="25"/>
    </i>
    <i r="1">
      <x v="29"/>
      <x/>
    </i>
    <i t="default" r="1">
      <x v="29"/>
    </i>
    <i r="1">
      <x v="38"/>
      <x v="28"/>
    </i>
    <i t="default" r="1">
      <x v="38"/>
    </i>
    <i r="1">
      <x v="39"/>
      <x v="28"/>
    </i>
    <i t="default" r="1">
      <x v="39"/>
    </i>
    <i r="1">
      <x v="43"/>
      <x v="28"/>
    </i>
    <i t="default" r="1">
      <x v="43"/>
    </i>
    <i r="1">
      <x v="45"/>
      <x v="21"/>
    </i>
    <i t="default" r="1">
      <x v="45"/>
    </i>
    <i r="1">
      <x v="52"/>
      <x v="26"/>
    </i>
    <i t="default" r="1">
      <x v="52"/>
    </i>
    <i t="default">
      <x v="9"/>
    </i>
    <i>
      <x v="10"/>
      <x v="31"/>
      <x v="1"/>
    </i>
    <i t="default" r="1">
      <x v="31"/>
    </i>
    <i t="default">
      <x v="10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3">
    <pageField fld="3" hier="0"/>
    <pageField fld="2" hier="0"/>
    <pageField fld="1" hier="0"/>
  </pageFields>
  <dataFields count="7">
    <dataField name="Conteggio di L" fld="7" subtotal="count" baseField="0" baseItem="0"/>
    <dataField name="Conteggio di Ma" fld="8" subtotal="count" baseField="0" baseItem="0"/>
    <dataField name="Conteggio di Me" fld="9" subtotal="count" baseField="0" baseItem="0"/>
    <dataField name="Conteggio di G" fld="10" subtotal="count" baseField="0" baseItem="0"/>
    <dataField name="Conteggio di V" fld="11" subtotal="count" baseField="0" baseItem="0"/>
    <dataField name="Conteggio di S" fld="12" subtotal="count" baseField="0" baseItem="0"/>
    <dataField name="Conteggio di D" fld="13" subtotal="count" baseField="0" baseItem="0"/>
  </dataFields>
  <formats count="8">
    <format dxfId="9">
      <pivotArea outline="0" fieldPosition="0">
        <references count="1">
          <reference field="3" count="1" selected="0" defaultSubtotal="1">
            <x v="0"/>
          </reference>
        </references>
      </pivotArea>
    </format>
    <format dxfId="8">
      <pivotArea outline="0" fieldPosition="0">
        <references count="1">
          <reference field="3" count="1" selected="0" defaultSubtotal="1">
            <x v="1"/>
          </reference>
        </references>
      </pivotArea>
    </format>
    <format dxfId="7">
      <pivotArea outline="0" fieldPosition="0">
        <references count="1">
          <reference field="3" count="1" selected="0" defaultSubtotal="1">
            <x v="2"/>
          </reference>
        </references>
      </pivotArea>
    </format>
    <format dxfId="6">
      <pivotArea outline="0" fieldPosition="0">
        <references count="1">
          <reference field="3" count="1" selected="0" defaultSubtotal="1">
            <x v="3"/>
          </reference>
        </references>
      </pivotArea>
    </format>
    <format dxfId="5">
      <pivotArea outline="0" fieldPosition="0">
        <references count="1">
          <reference field="3" count="1" selected="0" defaultSubtotal="1">
            <x v="4"/>
          </reference>
        </references>
      </pivotArea>
    </format>
    <format dxfId="4">
      <pivotArea outline="0" fieldPosition="0">
        <references count="1">
          <reference field="3" count="1" selected="0" defaultSubtotal="1">
            <x v="5"/>
          </reference>
        </references>
      </pivotArea>
    </format>
    <format dxfId="3">
      <pivotArea outline="0" fieldPosition="0">
        <references count="1">
          <reference field="3" count="1" selected="0" defaultSubtotal="1">
            <x v="6"/>
          </reference>
        </references>
      </pivotArea>
    </format>
    <format dxfId="2">
      <pivotArea outline="0" fieldPosition="0">
        <references count="1">
          <reference field="3" count="1" selected="0" defaultSubtotal="1">
            <x v="7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0.xml><?xml version="1.0" encoding="utf-8"?>
<pivotTableDefinition xmlns="http://schemas.openxmlformats.org/spreadsheetml/2006/main" name="Tabella pivot7" cacheId="0" dataOnRows="1" applyNumberFormats="0" applyBorderFormats="0" applyFontFormats="0" applyPatternFormats="0" applyAlignmentFormats="0" applyWidthHeightFormats="1" dataCaption="Dati" updatedVersion="6" showMemberPropertyTips="0" useAutoFormatting="1" itemPrintTitles="1" createdVersion="1" indent="0" compact="0" compactData="0" gridDropZones="1">
  <location ref="A93:D118" firstHeaderRow="1" firstDataRow="2" firstDataCol="1"/>
  <pivotFields count="23">
    <pivotField compact="0" outline="0" showAll="0" includeNewItemsInFilter="1"/>
    <pivotField axis="axisCol" compact="0" outline="0" showAll="0" includeNewItemsInFilter="1">
      <items count="3">
        <item x="0"/>
        <item x="1"/>
        <item t="default"/>
      </items>
    </pivotField>
    <pivotField compact="0" outline="0" showAll="0" includeNewItemsInFilter="1"/>
    <pivotField compact="0" outline="0" showAll="0" includeNewItemsInFilter="1"/>
    <pivotField compact="0" numFmtId="164" outline="0" showAll="0" includeNewItemsInFilter="1"/>
    <pivotField compact="0" numFmtId="164" outline="0" showAll="0" includeNewItemsInFilter="1"/>
    <pivotField axis="axisRow" compact="0" outline="0" showAll="0" includeNewItemsInFilter="1">
      <items count="24">
        <item x="0"/>
        <item x="1"/>
        <item x="2"/>
        <item x="16"/>
        <item x="17"/>
        <item x="3"/>
        <item x="18"/>
        <item x="4"/>
        <item x="5"/>
        <item x="19"/>
        <item x="20"/>
        <item x="21"/>
        <item x="6"/>
        <item x="7"/>
        <item x="8"/>
        <item x="22"/>
        <item x="9"/>
        <item x="10"/>
        <item x="11"/>
        <item x="12"/>
        <item x="13"/>
        <item x="14"/>
        <item x="15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dataField="1"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numFmtId="164" outline="0" showAll="0" includeNewItemsInFilter="1"/>
  </pivotFields>
  <rowFields count="1">
    <field x="6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Conteggio di G" fld="11" subtotal="count" baseField="0" baseItem="0"/>
  </dataFields>
  <chartFormats count="2"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1.xml><?xml version="1.0" encoding="utf-8"?>
<pivotTableDefinition xmlns="http://schemas.openxmlformats.org/spreadsheetml/2006/main" name="Tabella pivot9" cacheId="0" dataOnRows="1" applyNumberFormats="0" applyBorderFormats="0" applyFontFormats="0" applyPatternFormats="0" applyAlignmentFormats="0" applyWidthHeightFormats="1" dataCaption="Dati" updatedVersion="6" showMemberPropertyTips="0" useAutoFormatting="1" itemPrintTitles="1" createdVersion="1" indent="0" compact="0" compactData="0" gridDropZones="1">
  <location ref="A147:D172" firstHeaderRow="1" firstDataRow="2" firstDataCol="1"/>
  <pivotFields count="23">
    <pivotField compact="0" outline="0" showAll="0" includeNewItemsInFilter="1"/>
    <pivotField axis="axisCol" compact="0" outline="0" showAll="0" includeNewItemsInFilter="1">
      <items count="3">
        <item x="0"/>
        <item x="1"/>
        <item t="default"/>
      </items>
    </pivotField>
    <pivotField compact="0" outline="0" showAll="0" includeNewItemsInFilter="1"/>
    <pivotField compact="0" outline="0" showAll="0" includeNewItemsInFilter="1"/>
    <pivotField compact="0" numFmtId="164" outline="0" showAll="0" includeNewItemsInFilter="1"/>
    <pivotField compact="0" numFmtId="164" outline="0" showAll="0" includeNewItemsInFilter="1"/>
    <pivotField axis="axisRow" compact="0" outline="0" showAll="0" includeNewItemsInFilter="1">
      <items count="24">
        <item x="0"/>
        <item x="1"/>
        <item x="2"/>
        <item x="16"/>
        <item x="17"/>
        <item x="3"/>
        <item x="18"/>
        <item x="4"/>
        <item x="5"/>
        <item x="19"/>
        <item x="20"/>
        <item x="21"/>
        <item x="6"/>
        <item x="7"/>
        <item x="8"/>
        <item x="22"/>
        <item x="9"/>
        <item x="10"/>
        <item x="11"/>
        <item x="12"/>
        <item x="13"/>
        <item x="14"/>
        <item x="15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dataField="1"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numFmtId="164" outline="0" showAll="0" includeNewItemsInFilter="1"/>
  </pivotFields>
  <rowFields count="1">
    <field x="6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Conteggio di S" fld="13" subtotal="count" baseField="0" baseItem="0"/>
  </dataFields>
  <chartFormats count="2"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name="Tabella pivot1" cacheId="2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 chartFormat="2">
  <location ref="A3:D26" firstHeaderRow="1" firstDataRow="2" firstDataCol="1"/>
  <pivotFields count="26">
    <pivotField showAll="0"/>
    <pivotField axis="axisCol" showAll="0">
      <items count="3">
        <item x="1"/>
        <item x="0"/>
        <item t="default"/>
      </items>
    </pivotField>
    <pivotField showAll="0"/>
    <pivotField showAll="0"/>
    <pivotField axis="axisRow" numFmtId="164"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showAll="0"/>
    <pivotField showAll="0"/>
    <pivotField showAll="0"/>
    <pivotField showAll="0"/>
    <pivotField showAll="0"/>
    <pivotField showAll="0">
      <items count="3">
        <item x="1"/>
        <item x="0"/>
        <item t="default"/>
      </items>
    </pivotField>
    <pivotField dataField="1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t="default"/>
      </items>
    </pivotField>
  </pivotFields>
  <rowFields count="2">
    <field x="25"/>
    <field x="4"/>
  </rowFields>
  <rowItems count="2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  <i>
      <x v="14"/>
    </i>
    <i>
      <x v="15"/>
    </i>
    <i>
      <x v="16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Conteggio di S" fld="11" subtotal="count" baseField="0" baseItem="0"/>
  </dataFields>
  <chartFormats count="4">
    <chartFormat chart="1" format="2" series="1">
      <pivotArea type="data" outline="0" fieldPosition="0">
        <references count="1">
          <reference field="1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abella pivot3" cacheId="3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 chartFormat="2">
  <location ref="A3:D26" firstHeaderRow="1" firstDataRow="2" firstDataCol="1"/>
  <pivotFields count="14">
    <pivotField showAll="0"/>
    <pivotField axis="axisCol" showAll="0">
      <items count="3">
        <item x="1"/>
        <item x="0"/>
        <item t="default"/>
      </items>
    </pivotField>
    <pivotField showAll="0"/>
    <pivotField showAll="0"/>
    <pivotField numFmtId="164" showAll="0"/>
    <pivotField axis="axisRow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showAll="0"/>
    <pivotField dataField="1" showAll="0"/>
    <pivotField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</pivotFields>
  <rowFields count="1">
    <field x="5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Conteggio di L" fld="7" subtotal="count" baseField="0" baseItem="0"/>
  </dataFields>
  <chartFormats count="3">
    <chartFormat chart="1" format="2" series="1">
      <pivotArea type="data" outline="0" fieldPosition="0">
        <references count="1">
          <reference field="1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Tabella pivot4" cacheId="0" dataOnRows="1" applyNumberFormats="0" applyBorderFormats="0" applyFontFormats="0" applyPatternFormats="0" applyAlignmentFormats="0" applyWidthHeightFormats="1" dataCaption="Dati" updatedVersion="6" showMemberPropertyTips="0" useAutoFormatting="1" itemPrintTitles="1" createdVersion="1" indent="0" compact="0" compactData="0" gridDropZones="1">
  <location ref="A39:D64" firstHeaderRow="1" firstDataRow="2" firstDataCol="1"/>
  <pivotFields count="23">
    <pivotField compact="0" outline="0" showAll="0" includeNewItemsInFilter="1"/>
    <pivotField axis="axisCol" compact="0" outline="0" showAll="0" includeNewItemsInFilter="1">
      <items count="3">
        <item x="0"/>
        <item x="1"/>
        <item t="default"/>
      </items>
    </pivotField>
    <pivotField compact="0" outline="0" showAll="0" includeNewItemsInFilter="1"/>
    <pivotField compact="0" outline="0" showAll="0" includeNewItemsInFilter="1"/>
    <pivotField compact="0" numFmtId="164" outline="0" showAll="0" includeNewItemsInFilter="1"/>
    <pivotField compact="0" numFmtId="164" outline="0" showAll="0" includeNewItemsInFilter="1"/>
    <pivotField axis="axisRow" compact="0" outline="0" showAll="0" includeNewItemsInFilter="1">
      <items count="24">
        <item x="0"/>
        <item x="1"/>
        <item x="2"/>
        <item x="16"/>
        <item x="17"/>
        <item x="3"/>
        <item x="18"/>
        <item x="4"/>
        <item x="5"/>
        <item x="19"/>
        <item x="20"/>
        <item x="21"/>
        <item x="6"/>
        <item x="7"/>
        <item x="8"/>
        <item x="22"/>
        <item x="9"/>
        <item x="10"/>
        <item x="11"/>
        <item x="12"/>
        <item x="13"/>
        <item x="14"/>
        <item x="15"/>
        <item t="default"/>
      </items>
    </pivotField>
    <pivotField compact="0" outline="0" showAll="0" includeNewItemsInFilter="1"/>
    <pivotField compact="0" outline="0" showAll="0" includeNewItemsInFilter="1"/>
    <pivotField dataField="1"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numFmtId="164" outline="0" showAll="0" includeNewItemsInFilter="1"/>
  </pivotFields>
  <rowFields count="1">
    <field x="6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Conteggio di Ma" fld="9" subtotal="count" baseField="0" baseItem="0"/>
  </dataFields>
  <chartFormats count="2"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name="Tabella pivot11" cacheId="0" applyNumberFormats="0" applyBorderFormats="0" applyFontFormats="0" applyPatternFormats="0" applyAlignmentFormats="0" applyWidthHeightFormats="1" dataCaption="Dati" updatedVersion="6" showMemberPropertyTips="0" useAutoFormatting="1" itemPrintTitles="1" createdVersion="1" indent="0" compact="0" compactData="0" gridDropZones="1">
  <location ref="A4:H8" firstHeaderRow="1" firstDataRow="2" firstDataCol="1"/>
  <pivotFields count="23">
    <pivotField compact="0" outline="0" showAll="0" includeNewItemsInFilter="1"/>
    <pivotField axis="axisRow" compact="0" outline="0" showAll="0" includeNewItemsInFilter="1">
      <items count="3">
        <item x="0"/>
        <item x="1"/>
        <item t="default"/>
      </items>
    </pivotField>
    <pivotField compact="0" outline="0" showAll="0" includeNewItemsInFilter="1"/>
    <pivotField compact="0" outline="0" showAll="0" includeNewItemsInFilter="1"/>
    <pivotField compact="0" numFmtId="164" outline="0" showAll="0" includeNewItemsInFilter="1"/>
    <pivotField compact="0" numFmtId="164" outline="0" showAll="0" includeNewItemsInFilter="1"/>
    <pivotField compact="0" outline="0" showAll="0" includeNewItemsInFilter="1"/>
    <pivotField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numFmtId="164" outline="0" showAll="0" includeNewItemsInFilter="1"/>
  </pivotFields>
  <rowFields count="1">
    <field x="1"/>
  </rowFields>
  <rowItems count="3">
    <i>
      <x/>
    </i>
    <i>
      <x v="1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Conteggio di L" fld="8" subtotal="count" baseField="0" baseItem="0"/>
    <dataField name="Conteggio di Ma" fld="9" subtotal="count" baseField="0" baseItem="0"/>
    <dataField name="Conteggio di Me" fld="10" subtotal="count" baseField="0" baseItem="0"/>
    <dataField name="Conteggio di G" fld="11" subtotal="count" baseField="0" baseItem="0"/>
    <dataField name="Conteggio di V" fld="12" subtotal="count" baseField="0" baseItem="0"/>
    <dataField name="Conteggio di S" fld="13" subtotal="count" baseField="0" baseItem="0"/>
    <dataField name="Conteggio di D" fld="14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6.xml><?xml version="1.0" encoding="utf-8"?>
<pivotTableDefinition xmlns="http://schemas.openxmlformats.org/spreadsheetml/2006/main" name="Tabella pivot8" cacheId="0" dataOnRows="1" applyNumberFormats="0" applyBorderFormats="0" applyFontFormats="0" applyPatternFormats="0" applyAlignmentFormats="0" applyWidthHeightFormats="1" dataCaption="Dati" updatedVersion="6" showMemberPropertyTips="0" useAutoFormatting="1" itemPrintTitles="1" createdVersion="1" indent="0" compact="0" compactData="0" gridDropZones="1">
  <location ref="A120:D145" firstHeaderRow="1" firstDataRow="2" firstDataCol="1"/>
  <pivotFields count="23">
    <pivotField compact="0" outline="0" showAll="0" includeNewItemsInFilter="1"/>
    <pivotField axis="axisCol" compact="0" outline="0" showAll="0" includeNewItemsInFilter="1">
      <items count="3">
        <item x="0"/>
        <item x="1"/>
        <item t="default"/>
      </items>
    </pivotField>
    <pivotField compact="0" outline="0" showAll="0" includeNewItemsInFilter="1"/>
    <pivotField compact="0" outline="0" showAll="0" includeNewItemsInFilter="1"/>
    <pivotField compact="0" numFmtId="164" outline="0" showAll="0" includeNewItemsInFilter="1"/>
    <pivotField compact="0" numFmtId="164" outline="0" showAll="0" includeNewItemsInFilter="1"/>
    <pivotField axis="axisRow" compact="0" outline="0" showAll="0" includeNewItemsInFilter="1">
      <items count="24">
        <item x="0"/>
        <item x="1"/>
        <item x="2"/>
        <item x="16"/>
        <item x="17"/>
        <item x="3"/>
        <item x="18"/>
        <item x="4"/>
        <item x="5"/>
        <item x="19"/>
        <item x="20"/>
        <item x="21"/>
        <item x="6"/>
        <item x="7"/>
        <item x="8"/>
        <item x="22"/>
        <item x="9"/>
        <item x="10"/>
        <item x="11"/>
        <item x="12"/>
        <item x="13"/>
        <item x="14"/>
        <item x="15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dataField="1"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numFmtId="164" outline="0" showAll="0" includeNewItemsInFilter="1"/>
  </pivotFields>
  <rowFields count="1">
    <field x="6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Conteggio di V" fld="12" subtotal="count" baseField="0" baseItem="0"/>
  </dataFields>
  <chartFormats count="2"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7.xml><?xml version="1.0" encoding="utf-8"?>
<pivotTableDefinition xmlns="http://schemas.openxmlformats.org/spreadsheetml/2006/main" name="Tabella pivot3" cacheId="0" applyNumberFormats="0" applyBorderFormats="0" applyFontFormats="0" applyPatternFormats="0" applyAlignmentFormats="0" applyWidthHeightFormats="1" dataCaption="Dati" updatedVersion="6" showMemberPropertyTips="0" useAutoFormatting="1" itemPrintTitles="1" createdVersion="1" indent="0" compact="0" compactData="0" gridDropZones="1">
  <location ref="A12:D37" firstHeaderRow="1" firstDataRow="2" firstDataCol="1"/>
  <pivotFields count="23">
    <pivotField compact="0" outline="0" showAll="0" includeNewItemsInFilter="1"/>
    <pivotField axis="axisCol" compact="0" outline="0" showAll="0" includeNewItemsInFilter="1">
      <items count="3">
        <item x="0"/>
        <item x="1"/>
        <item t="default"/>
      </items>
    </pivotField>
    <pivotField compact="0" outline="0" showAll="0" includeNewItemsInFilter="1"/>
    <pivotField compact="0" outline="0" showAll="0" includeNewItemsInFilter="1"/>
    <pivotField compact="0" numFmtId="164" outline="0" showAll="0" includeNewItemsInFilter="1"/>
    <pivotField compact="0" numFmtId="164" outline="0" showAll="0" includeNewItemsInFilter="1"/>
    <pivotField axis="axisRow" compact="0" outline="0" showAll="0" includeNewItemsInFilter="1">
      <items count="24">
        <item x="0"/>
        <item x="1"/>
        <item x="2"/>
        <item x="16"/>
        <item x="17"/>
        <item x="3"/>
        <item x="18"/>
        <item x="4"/>
        <item x="5"/>
        <item x="19"/>
        <item x="20"/>
        <item x="21"/>
        <item x="6"/>
        <item x="7"/>
        <item x="8"/>
        <item x="22"/>
        <item x="9"/>
        <item x="10"/>
        <item x="11"/>
        <item x="12"/>
        <item x="13"/>
        <item x="14"/>
        <item x="15"/>
        <item t="default"/>
      </items>
    </pivotField>
    <pivotField compact="0" outline="0" showAll="0" includeNewItemsInFilter="1"/>
    <pivotField dataField="1"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numFmtId="164" outline="0" showAll="0" includeNewItemsInFilter="1"/>
  </pivotFields>
  <rowFields count="1">
    <field x="6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Conteggio di L" fld="8" subtotal="count" baseField="0" baseItem="0"/>
  </dataFields>
  <chartFormats count="2"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8.xml><?xml version="1.0" encoding="utf-8"?>
<pivotTableDefinition xmlns="http://schemas.openxmlformats.org/spreadsheetml/2006/main" name="Tabella pivot6" cacheId="0" dataOnRows="1" applyNumberFormats="0" applyBorderFormats="0" applyFontFormats="0" applyPatternFormats="0" applyAlignmentFormats="0" applyWidthHeightFormats="1" dataCaption="Dati" updatedVersion="6" showMemberPropertyTips="0" useAutoFormatting="1" itemPrintTitles="1" createdVersion="1" indent="0" compact="0" compactData="0" gridDropZones="1">
  <location ref="A66:D91" firstHeaderRow="1" firstDataRow="2" firstDataCol="1"/>
  <pivotFields count="23">
    <pivotField compact="0" outline="0" showAll="0" includeNewItemsInFilter="1"/>
    <pivotField axis="axisCol" compact="0" outline="0" showAll="0" includeNewItemsInFilter="1">
      <items count="3">
        <item x="0"/>
        <item x="1"/>
        <item t="default"/>
      </items>
    </pivotField>
    <pivotField compact="0" outline="0" showAll="0" includeNewItemsInFilter="1"/>
    <pivotField compact="0" outline="0" showAll="0" includeNewItemsInFilter="1"/>
    <pivotField compact="0" numFmtId="164" outline="0" showAll="0" includeNewItemsInFilter="1"/>
    <pivotField compact="0" numFmtId="164" outline="0" showAll="0" includeNewItemsInFilter="1"/>
    <pivotField axis="axisRow" compact="0" outline="0" showAll="0" includeNewItemsInFilter="1">
      <items count="24">
        <item x="0"/>
        <item x="1"/>
        <item x="2"/>
        <item x="16"/>
        <item x="17"/>
        <item x="3"/>
        <item x="18"/>
        <item x="4"/>
        <item x="5"/>
        <item x="19"/>
        <item x="20"/>
        <item x="21"/>
        <item x="6"/>
        <item x="7"/>
        <item x="8"/>
        <item x="22"/>
        <item x="9"/>
        <item x="10"/>
        <item x="11"/>
        <item x="12"/>
        <item x="13"/>
        <item x="14"/>
        <item x="15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dataField="1"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numFmtId="164" outline="0" showAll="0" includeNewItemsInFilter="1"/>
  </pivotFields>
  <rowFields count="1">
    <field x="6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Conteggio di Me" fld="10" subtotal="count" baseField="0" baseItem="0"/>
  </dataFields>
  <chartFormats count="2"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9.xml><?xml version="1.0" encoding="utf-8"?>
<pivotTableDefinition xmlns="http://schemas.openxmlformats.org/spreadsheetml/2006/main" name="Tabella pivot10" cacheId="0" dataOnRows="1" applyNumberFormats="0" applyBorderFormats="0" applyFontFormats="0" applyPatternFormats="0" applyAlignmentFormats="0" applyWidthHeightFormats="1" dataCaption="Dati" updatedVersion="6" showMemberPropertyTips="0" useAutoFormatting="1" itemPrintTitles="1" createdVersion="1" indent="0" compact="0" compactData="0" gridDropZones="1">
  <location ref="A174:D199" firstHeaderRow="1" firstDataRow="2" firstDataCol="1"/>
  <pivotFields count="23">
    <pivotField compact="0" outline="0" showAll="0" includeNewItemsInFilter="1"/>
    <pivotField axis="axisCol" compact="0" outline="0" showAll="0" includeNewItemsInFilter="1">
      <items count="3">
        <item x="0"/>
        <item x="1"/>
        <item t="default"/>
      </items>
    </pivotField>
    <pivotField compact="0" outline="0" showAll="0" includeNewItemsInFilter="1"/>
    <pivotField compact="0" outline="0" showAll="0" includeNewItemsInFilter="1"/>
    <pivotField compact="0" numFmtId="164" outline="0" showAll="0" includeNewItemsInFilter="1"/>
    <pivotField compact="0" numFmtId="164" outline="0" showAll="0" includeNewItemsInFilter="1"/>
    <pivotField axis="axisRow" compact="0" outline="0" showAll="0" includeNewItemsInFilter="1">
      <items count="24">
        <item x="0"/>
        <item x="1"/>
        <item x="2"/>
        <item x="16"/>
        <item x="17"/>
        <item x="3"/>
        <item x="18"/>
        <item x="4"/>
        <item x="5"/>
        <item x="19"/>
        <item x="20"/>
        <item x="21"/>
        <item x="6"/>
        <item x="7"/>
        <item x="8"/>
        <item x="22"/>
        <item x="9"/>
        <item x="10"/>
        <item x="11"/>
        <item x="12"/>
        <item x="13"/>
        <item x="14"/>
        <item x="15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dataField="1"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numFmtId="164" outline="0" showAll="0" includeNewItemsInFilter="1"/>
  </pivotFields>
  <rowFields count="1">
    <field x="6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Conteggio di D" fld="14" subtotal="count" baseField="0" baseItem="0"/>
  </dataFields>
  <chartFormats count="2"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11.xml"/><Relationship Id="rId3" Type="http://schemas.openxmlformats.org/officeDocument/2006/relationships/pivotTable" Target="../pivotTables/pivotTable6.xml"/><Relationship Id="rId7" Type="http://schemas.openxmlformats.org/officeDocument/2006/relationships/pivotTable" Target="../pivotTables/pivotTable10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Relationship Id="rId6" Type="http://schemas.openxmlformats.org/officeDocument/2006/relationships/pivotTable" Target="../pivotTables/pivotTable9.xml"/><Relationship Id="rId5" Type="http://schemas.openxmlformats.org/officeDocument/2006/relationships/pivotTable" Target="../pivotTables/pivotTable8.xml"/><Relationship Id="rId10" Type="http://schemas.openxmlformats.org/officeDocument/2006/relationships/drawing" Target="../drawings/drawing3.xml"/><Relationship Id="rId4" Type="http://schemas.openxmlformats.org/officeDocument/2006/relationships/pivotTable" Target="../pivotTables/pivotTable7.xml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workbookViewId="0">
      <selection activeCell="J22" sqref="J22"/>
    </sheetView>
  </sheetViews>
  <sheetFormatPr defaultRowHeight="12.75" x14ac:dyDescent="0.2"/>
  <cols>
    <col min="1" max="1" width="16.28515625" bestFit="1" customWidth="1"/>
    <col min="2" max="2" width="23.28515625" bestFit="1" customWidth="1"/>
    <col min="3" max="3" width="25.7109375" customWidth="1"/>
    <col min="4" max="4" width="12.7109375" bestFit="1" customWidth="1"/>
    <col min="5" max="6" width="14.28515625" bestFit="1" customWidth="1"/>
    <col min="7" max="7" width="13.28515625" bestFit="1" customWidth="1"/>
    <col min="8" max="9" width="13.140625" bestFit="1" customWidth="1"/>
    <col min="10" max="12" width="13.28515625" bestFit="1" customWidth="1"/>
    <col min="13" max="15" width="14.28515625" bestFit="1" customWidth="1"/>
    <col min="16" max="16" width="17.7109375" bestFit="1" customWidth="1"/>
    <col min="17" max="18" width="19.28515625" bestFit="1" customWidth="1"/>
    <col min="19" max="19" width="18.140625" bestFit="1" customWidth="1"/>
    <col min="20" max="21" width="18" bestFit="1" customWidth="1"/>
    <col min="22" max="23" width="14.28515625" bestFit="1" customWidth="1"/>
    <col min="24" max="24" width="14.7109375" bestFit="1" customWidth="1"/>
    <col min="25" max="26" width="16.140625" bestFit="1" customWidth="1"/>
    <col min="27" max="27" width="15" bestFit="1" customWidth="1"/>
    <col min="28" max="28" width="14.85546875" bestFit="1" customWidth="1"/>
    <col min="29" max="38" width="14.28515625" bestFit="1" customWidth="1"/>
    <col min="39" max="39" width="19.140625" bestFit="1" customWidth="1"/>
    <col min="40" max="41" width="20.5703125" bestFit="1" customWidth="1"/>
    <col min="42" max="42" width="19.42578125" bestFit="1" customWidth="1"/>
    <col min="43" max="43" width="19.28515625" bestFit="1" customWidth="1"/>
    <col min="44" max="44" width="17.7109375" bestFit="1" customWidth="1"/>
    <col min="45" max="46" width="19.28515625" bestFit="1" customWidth="1"/>
    <col min="47" max="47" width="18.140625" bestFit="1" customWidth="1"/>
    <col min="48" max="48" width="18" bestFit="1" customWidth="1"/>
    <col min="49" max="50" width="16.140625" bestFit="1" customWidth="1"/>
    <col min="51" max="51" width="15" bestFit="1" customWidth="1"/>
    <col min="52" max="55" width="14.28515625" bestFit="1" customWidth="1"/>
    <col min="56" max="56" width="16" bestFit="1" customWidth="1"/>
    <col min="57" max="58" width="17.5703125" bestFit="1" customWidth="1"/>
    <col min="59" max="59" width="16.28515625" bestFit="1" customWidth="1"/>
    <col min="60" max="63" width="14.28515625" bestFit="1" customWidth="1"/>
    <col min="64" max="64" width="14.7109375" bestFit="1" customWidth="1"/>
    <col min="65" max="66" width="16.140625" bestFit="1" customWidth="1"/>
    <col min="67" max="67" width="15" bestFit="1" customWidth="1"/>
    <col min="68" max="75" width="14.28515625" bestFit="1" customWidth="1"/>
    <col min="76" max="76" width="19.140625" bestFit="1" customWidth="1"/>
    <col min="77" max="78" width="20.5703125" bestFit="1" customWidth="1"/>
    <col min="79" max="79" width="19.42578125" bestFit="1" customWidth="1"/>
    <col min="80" max="80" width="19.140625" bestFit="1" customWidth="1"/>
    <col min="81" max="82" width="20.5703125" bestFit="1" customWidth="1"/>
    <col min="83" max="83" width="19.42578125" bestFit="1" customWidth="1"/>
    <col min="84" max="84" width="17.7109375" bestFit="1" customWidth="1"/>
    <col min="85" max="86" width="19.28515625" bestFit="1" customWidth="1"/>
    <col min="87" max="87" width="18.140625" bestFit="1" customWidth="1"/>
    <col min="88" max="93" width="14.28515625" bestFit="1" customWidth="1"/>
    <col min="94" max="94" width="19.140625" bestFit="1" customWidth="1"/>
    <col min="95" max="96" width="20.5703125" bestFit="1" customWidth="1"/>
    <col min="97" max="97" width="19.140625" bestFit="1" customWidth="1"/>
    <col min="98" max="99" width="20.5703125" bestFit="1" customWidth="1"/>
    <col min="100" max="100" width="19.140625" bestFit="1" customWidth="1"/>
    <col min="101" max="102" width="20.5703125" bestFit="1" customWidth="1"/>
    <col min="103" max="103" width="17.7109375" bestFit="1" customWidth="1"/>
    <col min="104" max="105" width="19.28515625" bestFit="1" customWidth="1"/>
  </cols>
  <sheetData>
    <row r="1" spans="1:10" x14ac:dyDescent="0.2">
      <c r="A1" s="291" t="s">
        <v>65</v>
      </c>
      <c r="B1" s="292" t="s">
        <v>122</v>
      </c>
    </row>
    <row r="2" spans="1:10" x14ac:dyDescent="0.2">
      <c r="A2" s="291" t="s">
        <v>18</v>
      </c>
      <c r="B2" s="292" t="s">
        <v>122</v>
      </c>
    </row>
    <row r="3" spans="1:10" x14ac:dyDescent="0.2">
      <c r="A3" s="291" t="s">
        <v>94</v>
      </c>
      <c r="B3" s="292" t="s">
        <v>24</v>
      </c>
    </row>
    <row r="5" spans="1:10" x14ac:dyDescent="0.2">
      <c r="A5" s="54"/>
      <c r="B5" s="50"/>
      <c r="C5" s="50"/>
      <c r="D5" s="51" t="s">
        <v>99</v>
      </c>
      <c r="E5" s="50"/>
      <c r="F5" s="50"/>
      <c r="G5" s="50"/>
      <c r="H5" s="50"/>
      <c r="I5" s="50"/>
      <c r="J5" s="52"/>
    </row>
    <row r="6" spans="1:10" x14ac:dyDescent="0.2">
      <c r="A6" s="51" t="s">
        <v>1</v>
      </c>
      <c r="B6" s="51" t="s">
        <v>4</v>
      </c>
      <c r="C6" s="51" t="s">
        <v>5</v>
      </c>
      <c r="D6" s="54" t="s">
        <v>108</v>
      </c>
      <c r="E6" s="55" t="s">
        <v>109</v>
      </c>
      <c r="F6" s="55" t="s">
        <v>110</v>
      </c>
      <c r="G6" s="55" t="s">
        <v>111</v>
      </c>
      <c r="H6" s="55" t="s">
        <v>112</v>
      </c>
      <c r="I6" s="55" t="s">
        <v>113</v>
      </c>
      <c r="J6" s="75" t="s">
        <v>114</v>
      </c>
    </row>
    <row r="7" spans="1:10" x14ac:dyDescent="0.2">
      <c r="A7" s="54" t="s">
        <v>42</v>
      </c>
      <c r="B7" s="294">
        <v>1.5277777777777777E-2</v>
      </c>
      <c r="C7" s="54" t="s">
        <v>165</v>
      </c>
      <c r="D7" s="245"/>
      <c r="E7" s="251">
        <v>1</v>
      </c>
      <c r="F7" s="251">
        <v>1</v>
      </c>
      <c r="G7" s="251">
        <v>1</v>
      </c>
      <c r="H7" s="251">
        <v>1</v>
      </c>
      <c r="I7" s="251">
        <v>1</v>
      </c>
      <c r="J7" s="246">
        <v>1</v>
      </c>
    </row>
    <row r="8" spans="1:10" x14ac:dyDescent="0.2">
      <c r="A8" s="290"/>
      <c r="B8" s="54" t="s">
        <v>135</v>
      </c>
      <c r="C8" s="50"/>
      <c r="D8" s="245"/>
      <c r="E8" s="251">
        <v>1</v>
      </c>
      <c r="F8" s="251">
        <v>1</v>
      </c>
      <c r="G8" s="251">
        <v>1</v>
      </c>
      <c r="H8" s="251">
        <v>1</v>
      </c>
      <c r="I8" s="251">
        <v>1</v>
      </c>
      <c r="J8" s="246">
        <v>1</v>
      </c>
    </row>
    <row r="9" spans="1:10" x14ac:dyDescent="0.2">
      <c r="A9" s="290"/>
      <c r="B9" s="294">
        <v>0.55902777777777779</v>
      </c>
      <c r="C9" s="54" t="s">
        <v>123</v>
      </c>
      <c r="D9" s="245"/>
      <c r="E9" s="251">
        <v>1</v>
      </c>
      <c r="F9" s="251"/>
      <c r="G9" s="251">
        <v>1</v>
      </c>
      <c r="H9" s="251"/>
      <c r="I9" s="251">
        <v>1</v>
      </c>
      <c r="J9" s="246"/>
    </row>
    <row r="10" spans="1:10" x14ac:dyDescent="0.2">
      <c r="A10" s="290"/>
      <c r="B10" s="54" t="s">
        <v>136</v>
      </c>
      <c r="C10" s="50"/>
      <c r="D10" s="245"/>
      <c r="E10" s="251">
        <v>1</v>
      </c>
      <c r="F10" s="251"/>
      <c r="G10" s="251">
        <v>1</v>
      </c>
      <c r="H10" s="251"/>
      <c r="I10" s="251">
        <v>1</v>
      </c>
      <c r="J10" s="246"/>
    </row>
    <row r="11" spans="1:10" x14ac:dyDescent="0.2">
      <c r="A11" s="54" t="s">
        <v>130</v>
      </c>
      <c r="B11" s="50"/>
      <c r="C11" s="50"/>
      <c r="D11" s="245"/>
      <c r="E11" s="251">
        <v>2</v>
      </c>
      <c r="F11" s="251">
        <v>1</v>
      </c>
      <c r="G11" s="251">
        <v>2</v>
      </c>
      <c r="H11" s="251">
        <v>1</v>
      </c>
      <c r="I11" s="251">
        <v>2</v>
      </c>
      <c r="J11" s="246">
        <v>1</v>
      </c>
    </row>
    <row r="12" spans="1:10" x14ac:dyDescent="0.2">
      <c r="A12" s="54" t="s">
        <v>105</v>
      </c>
      <c r="B12" s="294">
        <v>0.29166666666666669</v>
      </c>
      <c r="C12" s="54" t="s">
        <v>166</v>
      </c>
      <c r="D12" s="245"/>
      <c r="E12" s="251"/>
      <c r="F12" s="251"/>
      <c r="G12" s="251"/>
      <c r="H12" s="251"/>
      <c r="I12" s="251">
        <v>1</v>
      </c>
      <c r="J12" s="246"/>
    </row>
    <row r="13" spans="1:10" x14ac:dyDescent="0.2">
      <c r="A13" s="290"/>
      <c r="B13" s="54" t="s">
        <v>137</v>
      </c>
      <c r="C13" s="50"/>
      <c r="D13" s="245"/>
      <c r="E13" s="251"/>
      <c r="F13" s="251"/>
      <c r="G13" s="251"/>
      <c r="H13" s="251"/>
      <c r="I13" s="251">
        <v>1</v>
      </c>
      <c r="J13" s="246"/>
    </row>
    <row r="14" spans="1:10" x14ac:dyDescent="0.2">
      <c r="A14" s="290"/>
      <c r="B14" s="294">
        <v>0.96527777777777779</v>
      </c>
      <c r="C14" s="54" t="s">
        <v>168</v>
      </c>
      <c r="D14" s="245">
        <v>1</v>
      </c>
      <c r="E14" s="251"/>
      <c r="F14" s="251"/>
      <c r="G14" s="251"/>
      <c r="H14" s="251"/>
      <c r="I14" s="251"/>
      <c r="J14" s="246"/>
    </row>
    <row r="15" spans="1:10" x14ac:dyDescent="0.2">
      <c r="A15" s="290"/>
      <c r="B15" s="54" t="s">
        <v>138</v>
      </c>
      <c r="C15" s="50"/>
      <c r="D15" s="245">
        <v>1</v>
      </c>
      <c r="E15" s="251"/>
      <c r="F15" s="251"/>
      <c r="G15" s="251"/>
      <c r="H15" s="251"/>
      <c r="I15" s="251"/>
      <c r="J15" s="246"/>
    </row>
    <row r="16" spans="1:10" x14ac:dyDescent="0.2">
      <c r="A16" s="54" t="s">
        <v>124</v>
      </c>
      <c r="B16" s="50"/>
      <c r="C16" s="50"/>
      <c r="D16" s="245">
        <v>1</v>
      </c>
      <c r="E16" s="251"/>
      <c r="F16" s="251"/>
      <c r="G16" s="251"/>
      <c r="H16" s="251"/>
      <c r="I16" s="251">
        <v>1</v>
      </c>
      <c r="J16" s="246"/>
    </row>
    <row r="17" spans="1:10" x14ac:dyDescent="0.2">
      <c r="A17" s="54" t="s">
        <v>40</v>
      </c>
      <c r="B17" s="294">
        <v>6.2499999999999995E-3</v>
      </c>
      <c r="C17" s="54" t="s">
        <v>169</v>
      </c>
      <c r="D17" s="245"/>
      <c r="E17" s="251"/>
      <c r="F17" s="251"/>
      <c r="G17" s="251"/>
      <c r="H17" s="251"/>
      <c r="I17" s="251"/>
      <c r="J17" s="246">
        <v>1</v>
      </c>
    </row>
    <row r="18" spans="1:10" x14ac:dyDescent="0.2">
      <c r="A18" s="290"/>
      <c r="B18" s="54" t="s">
        <v>139</v>
      </c>
      <c r="C18" s="50"/>
      <c r="D18" s="245"/>
      <c r="E18" s="251"/>
      <c r="F18" s="251"/>
      <c r="G18" s="251"/>
      <c r="H18" s="251"/>
      <c r="I18" s="251"/>
      <c r="J18" s="246">
        <v>1</v>
      </c>
    </row>
    <row r="19" spans="1:10" x14ac:dyDescent="0.2">
      <c r="A19" s="290"/>
      <c r="B19" s="294">
        <v>0.30555555555555552</v>
      </c>
      <c r="C19" s="54" t="s">
        <v>170</v>
      </c>
      <c r="D19" s="245">
        <v>1</v>
      </c>
      <c r="E19" s="251">
        <v>1</v>
      </c>
      <c r="F19" s="251">
        <v>1</v>
      </c>
      <c r="G19" s="251">
        <v>1</v>
      </c>
      <c r="H19" s="251">
        <v>1</v>
      </c>
      <c r="I19" s="251">
        <v>1</v>
      </c>
      <c r="J19" s="246">
        <v>1</v>
      </c>
    </row>
    <row r="20" spans="1:10" x14ac:dyDescent="0.2">
      <c r="A20" s="290"/>
      <c r="B20" s="54" t="s">
        <v>140</v>
      </c>
      <c r="C20" s="50"/>
      <c r="D20" s="245">
        <v>1</v>
      </c>
      <c r="E20" s="251">
        <v>1</v>
      </c>
      <c r="F20" s="251">
        <v>1</v>
      </c>
      <c r="G20" s="251">
        <v>1</v>
      </c>
      <c r="H20" s="251">
        <v>1</v>
      </c>
      <c r="I20" s="251">
        <v>1</v>
      </c>
      <c r="J20" s="246">
        <v>1</v>
      </c>
    </row>
    <row r="21" spans="1:10" x14ac:dyDescent="0.2">
      <c r="A21" s="290"/>
      <c r="B21" s="294">
        <v>0.70833333333333337</v>
      </c>
      <c r="C21" s="54" t="s">
        <v>171</v>
      </c>
      <c r="D21" s="245">
        <v>1</v>
      </c>
      <c r="E21" s="251">
        <v>1</v>
      </c>
      <c r="F21" s="251">
        <v>1</v>
      </c>
      <c r="G21" s="251">
        <v>1</v>
      </c>
      <c r="H21" s="251">
        <v>1</v>
      </c>
      <c r="I21" s="251">
        <v>1</v>
      </c>
      <c r="J21" s="246"/>
    </row>
    <row r="22" spans="1:10" x14ac:dyDescent="0.2">
      <c r="A22" s="290"/>
      <c r="B22" s="54" t="s">
        <v>141</v>
      </c>
      <c r="C22" s="50"/>
      <c r="D22" s="245">
        <v>1</v>
      </c>
      <c r="E22" s="251">
        <v>1</v>
      </c>
      <c r="F22" s="251">
        <v>1</v>
      </c>
      <c r="G22" s="251">
        <v>1</v>
      </c>
      <c r="H22" s="251">
        <v>1</v>
      </c>
      <c r="I22" s="251">
        <v>1</v>
      </c>
      <c r="J22" s="246"/>
    </row>
    <row r="23" spans="1:10" x14ac:dyDescent="0.2">
      <c r="A23" s="54" t="s">
        <v>125</v>
      </c>
      <c r="B23" s="50"/>
      <c r="C23" s="50"/>
      <c r="D23" s="245">
        <v>2</v>
      </c>
      <c r="E23" s="251">
        <v>2</v>
      </c>
      <c r="F23" s="251">
        <v>2</v>
      </c>
      <c r="G23" s="251">
        <v>2</v>
      </c>
      <c r="H23" s="251">
        <v>2</v>
      </c>
      <c r="I23" s="251">
        <v>2</v>
      </c>
      <c r="J23" s="246">
        <v>2</v>
      </c>
    </row>
    <row r="24" spans="1:10" x14ac:dyDescent="0.2">
      <c r="A24" s="54" t="s">
        <v>45</v>
      </c>
      <c r="B24" s="294">
        <v>0.22222222222222221</v>
      </c>
      <c r="C24" s="54" t="s">
        <v>172</v>
      </c>
      <c r="D24" s="245"/>
      <c r="E24" s="251">
        <v>1</v>
      </c>
      <c r="F24" s="251">
        <v>1</v>
      </c>
      <c r="G24" s="251">
        <v>1</v>
      </c>
      <c r="H24" s="251">
        <v>1</v>
      </c>
      <c r="I24" s="251">
        <v>1</v>
      </c>
      <c r="J24" s="246">
        <v>1</v>
      </c>
    </row>
    <row r="25" spans="1:10" x14ac:dyDescent="0.2">
      <c r="A25" s="290"/>
      <c r="B25" s="54" t="s">
        <v>142</v>
      </c>
      <c r="C25" s="50"/>
      <c r="D25" s="245"/>
      <c r="E25" s="251">
        <v>1</v>
      </c>
      <c r="F25" s="251">
        <v>1</v>
      </c>
      <c r="G25" s="251">
        <v>1</v>
      </c>
      <c r="H25" s="251">
        <v>1</v>
      </c>
      <c r="I25" s="251">
        <v>1</v>
      </c>
      <c r="J25" s="246">
        <v>1</v>
      </c>
    </row>
    <row r="26" spans="1:10" x14ac:dyDescent="0.2">
      <c r="A26" s="54" t="s">
        <v>132</v>
      </c>
      <c r="B26" s="50"/>
      <c r="C26" s="50"/>
      <c r="D26" s="245"/>
      <c r="E26" s="251">
        <v>1</v>
      </c>
      <c r="F26" s="251">
        <v>1</v>
      </c>
      <c r="G26" s="251">
        <v>1</v>
      </c>
      <c r="H26" s="251">
        <v>1</v>
      </c>
      <c r="I26" s="251">
        <v>1</v>
      </c>
      <c r="J26" s="246">
        <v>1</v>
      </c>
    </row>
    <row r="27" spans="1:10" x14ac:dyDescent="0.2">
      <c r="A27" s="54" t="s">
        <v>121</v>
      </c>
      <c r="B27" s="294">
        <v>5.0694444444444452E-2</v>
      </c>
      <c r="C27" s="54" t="s">
        <v>123</v>
      </c>
      <c r="D27" s="245"/>
      <c r="E27" s="251">
        <v>1</v>
      </c>
      <c r="F27" s="251">
        <v>1</v>
      </c>
      <c r="G27" s="251">
        <v>1</v>
      </c>
      <c r="H27" s="251">
        <v>1</v>
      </c>
      <c r="I27" s="251">
        <v>1</v>
      </c>
      <c r="J27" s="246">
        <v>1</v>
      </c>
    </row>
    <row r="28" spans="1:10" x14ac:dyDescent="0.2">
      <c r="A28" s="290"/>
      <c r="B28" s="54" t="s">
        <v>143</v>
      </c>
      <c r="C28" s="50"/>
      <c r="D28" s="245"/>
      <c r="E28" s="251">
        <v>1</v>
      </c>
      <c r="F28" s="251">
        <v>1</v>
      </c>
      <c r="G28" s="251">
        <v>1</v>
      </c>
      <c r="H28" s="251">
        <v>1</v>
      </c>
      <c r="I28" s="251">
        <v>1</v>
      </c>
      <c r="J28" s="246">
        <v>1</v>
      </c>
    </row>
    <row r="29" spans="1:10" x14ac:dyDescent="0.2">
      <c r="A29" s="54" t="s">
        <v>131</v>
      </c>
      <c r="B29" s="50"/>
      <c r="C29" s="50"/>
      <c r="D29" s="245"/>
      <c r="E29" s="251">
        <v>1</v>
      </c>
      <c r="F29" s="251">
        <v>1</v>
      </c>
      <c r="G29" s="251">
        <v>1</v>
      </c>
      <c r="H29" s="251">
        <v>1</v>
      </c>
      <c r="I29" s="251">
        <v>1</v>
      </c>
      <c r="J29" s="246">
        <v>1</v>
      </c>
    </row>
    <row r="30" spans="1:10" x14ac:dyDescent="0.2">
      <c r="A30" s="54" t="s">
        <v>38</v>
      </c>
      <c r="B30" s="54">
        <v>0.3347222222222222</v>
      </c>
      <c r="C30" s="54" t="s">
        <v>173</v>
      </c>
      <c r="D30" s="245"/>
      <c r="E30" s="251"/>
      <c r="F30" s="251">
        <v>1</v>
      </c>
      <c r="G30" s="251"/>
      <c r="H30" s="251">
        <v>1</v>
      </c>
      <c r="I30" s="251"/>
      <c r="J30" s="246"/>
    </row>
    <row r="31" spans="1:10" x14ac:dyDescent="0.2">
      <c r="A31" s="290"/>
      <c r="B31" s="54" t="s">
        <v>144</v>
      </c>
      <c r="C31" s="50"/>
      <c r="D31" s="245"/>
      <c r="E31" s="251"/>
      <c r="F31" s="251">
        <v>1</v>
      </c>
      <c r="G31" s="251"/>
      <c r="H31" s="251">
        <v>1</v>
      </c>
      <c r="I31" s="251"/>
      <c r="J31" s="246"/>
    </row>
    <row r="32" spans="1:10" x14ac:dyDescent="0.2">
      <c r="A32" s="290"/>
      <c r="B32" s="294">
        <v>5.9027777777777783E-2</v>
      </c>
      <c r="C32" s="54" t="s">
        <v>174</v>
      </c>
      <c r="D32" s="245"/>
      <c r="E32" s="251">
        <v>1</v>
      </c>
      <c r="F32" s="251">
        <v>1</v>
      </c>
      <c r="G32" s="251">
        <v>1</v>
      </c>
      <c r="H32" s="251">
        <v>1</v>
      </c>
      <c r="I32" s="251">
        <v>1</v>
      </c>
      <c r="J32" s="246">
        <v>1</v>
      </c>
    </row>
    <row r="33" spans="1:10" x14ac:dyDescent="0.2">
      <c r="A33" s="290"/>
      <c r="B33" s="54" t="s">
        <v>145</v>
      </c>
      <c r="C33" s="50"/>
      <c r="D33" s="245"/>
      <c r="E33" s="251">
        <v>1</v>
      </c>
      <c r="F33" s="251">
        <v>1</v>
      </c>
      <c r="G33" s="251">
        <v>1</v>
      </c>
      <c r="H33" s="251">
        <v>1</v>
      </c>
      <c r="I33" s="251">
        <v>1</v>
      </c>
      <c r="J33" s="246">
        <v>1</v>
      </c>
    </row>
    <row r="34" spans="1:10" x14ac:dyDescent="0.2">
      <c r="A34" s="290"/>
      <c r="B34" s="294">
        <v>8.4027777777777771E-2</v>
      </c>
      <c r="C34" s="54" t="s">
        <v>175</v>
      </c>
      <c r="D34" s="245"/>
      <c r="E34" s="251">
        <v>1</v>
      </c>
      <c r="F34" s="251">
        <v>1</v>
      </c>
      <c r="G34" s="251">
        <v>1</v>
      </c>
      <c r="H34" s="251">
        <v>1</v>
      </c>
      <c r="I34" s="251">
        <v>1</v>
      </c>
      <c r="J34" s="246">
        <v>1</v>
      </c>
    </row>
    <row r="35" spans="1:10" x14ac:dyDescent="0.2">
      <c r="A35" s="290"/>
      <c r="B35" s="54" t="s">
        <v>146</v>
      </c>
      <c r="C35" s="50"/>
      <c r="D35" s="245"/>
      <c r="E35" s="251">
        <v>1</v>
      </c>
      <c r="F35" s="251">
        <v>1</v>
      </c>
      <c r="G35" s="251">
        <v>1</v>
      </c>
      <c r="H35" s="251">
        <v>1</v>
      </c>
      <c r="I35" s="251">
        <v>1</v>
      </c>
      <c r="J35" s="246">
        <v>1</v>
      </c>
    </row>
    <row r="36" spans="1:10" x14ac:dyDescent="0.2">
      <c r="A36" s="290"/>
      <c r="B36" s="294">
        <v>0.57777777777777783</v>
      </c>
      <c r="C36" s="54" t="s">
        <v>123</v>
      </c>
      <c r="D36" s="245">
        <v>1</v>
      </c>
      <c r="E36" s="251">
        <v>1</v>
      </c>
      <c r="F36" s="251">
        <v>1</v>
      </c>
      <c r="G36" s="251">
        <v>1</v>
      </c>
      <c r="H36" s="251">
        <v>1</v>
      </c>
      <c r="I36" s="251">
        <v>1</v>
      </c>
      <c r="J36" s="246"/>
    </row>
    <row r="37" spans="1:10" x14ac:dyDescent="0.2">
      <c r="A37" s="290"/>
      <c r="B37" s="54" t="s">
        <v>147</v>
      </c>
      <c r="C37" s="50"/>
      <c r="D37" s="245">
        <v>1</v>
      </c>
      <c r="E37" s="251">
        <v>1</v>
      </c>
      <c r="F37" s="251">
        <v>1</v>
      </c>
      <c r="G37" s="251">
        <v>1</v>
      </c>
      <c r="H37" s="251">
        <v>1</v>
      </c>
      <c r="I37" s="251">
        <v>1</v>
      </c>
      <c r="J37" s="246"/>
    </row>
    <row r="38" spans="1:10" x14ac:dyDescent="0.2">
      <c r="A38" s="290"/>
      <c r="B38" s="294">
        <v>0.72777777777777775</v>
      </c>
      <c r="C38" s="54" t="s">
        <v>175</v>
      </c>
      <c r="D38" s="245">
        <v>1</v>
      </c>
      <c r="E38" s="251">
        <v>1</v>
      </c>
      <c r="F38" s="251">
        <v>1</v>
      </c>
      <c r="G38" s="251">
        <v>1</v>
      </c>
      <c r="H38" s="251">
        <v>1</v>
      </c>
      <c r="I38" s="251">
        <v>1</v>
      </c>
      <c r="J38" s="246"/>
    </row>
    <row r="39" spans="1:10" x14ac:dyDescent="0.2">
      <c r="A39" s="290"/>
      <c r="B39" s="54" t="s">
        <v>148</v>
      </c>
      <c r="C39" s="50"/>
      <c r="D39" s="245">
        <v>1</v>
      </c>
      <c r="E39" s="251">
        <v>1</v>
      </c>
      <c r="F39" s="251">
        <v>1</v>
      </c>
      <c r="G39" s="251">
        <v>1</v>
      </c>
      <c r="H39" s="251">
        <v>1</v>
      </c>
      <c r="I39" s="251">
        <v>1</v>
      </c>
      <c r="J39" s="246"/>
    </row>
    <row r="40" spans="1:10" x14ac:dyDescent="0.2">
      <c r="A40" s="290"/>
      <c r="B40" s="294">
        <v>0.79027777777777775</v>
      </c>
      <c r="C40" s="54" t="s">
        <v>167</v>
      </c>
      <c r="D40" s="245">
        <v>1</v>
      </c>
      <c r="E40" s="251"/>
      <c r="F40" s="251">
        <v>1</v>
      </c>
      <c r="G40" s="251"/>
      <c r="H40" s="251">
        <v>1</v>
      </c>
      <c r="I40" s="251"/>
      <c r="J40" s="246"/>
    </row>
    <row r="41" spans="1:10" x14ac:dyDescent="0.2">
      <c r="A41" s="290"/>
      <c r="B41" s="54" t="s">
        <v>149</v>
      </c>
      <c r="C41" s="50"/>
      <c r="D41" s="245">
        <v>1</v>
      </c>
      <c r="E41" s="251"/>
      <c r="F41" s="251">
        <v>1</v>
      </c>
      <c r="G41" s="251"/>
      <c r="H41" s="251">
        <v>1</v>
      </c>
      <c r="I41" s="251"/>
      <c r="J41" s="246"/>
    </row>
    <row r="42" spans="1:10" x14ac:dyDescent="0.2">
      <c r="A42" s="290"/>
      <c r="B42" s="294">
        <v>0.80902777777777779</v>
      </c>
      <c r="C42" s="54" t="s">
        <v>176</v>
      </c>
      <c r="D42" s="245"/>
      <c r="E42" s="251">
        <v>1</v>
      </c>
      <c r="F42" s="251"/>
      <c r="G42" s="251">
        <v>1</v>
      </c>
      <c r="H42" s="251"/>
      <c r="I42" s="251">
        <v>1</v>
      </c>
      <c r="J42" s="246"/>
    </row>
    <row r="43" spans="1:10" x14ac:dyDescent="0.2">
      <c r="A43" s="290"/>
      <c r="B43" s="54" t="s">
        <v>150</v>
      </c>
      <c r="C43" s="50"/>
      <c r="D43" s="245"/>
      <c r="E43" s="251">
        <v>1</v>
      </c>
      <c r="F43" s="251"/>
      <c r="G43" s="251">
        <v>1</v>
      </c>
      <c r="H43" s="251"/>
      <c r="I43" s="251">
        <v>1</v>
      </c>
      <c r="J43" s="246"/>
    </row>
    <row r="44" spans="1:10" x14ac:dyDescent="0.2">
      <c r="A44" s="54" t="s">
        <v>126</v>
      </c>
      <c r="B44" s="50"/>
      <c r="C44" s="50"/>
      <c r="D44" s="245">
        <v>3</v>
      </c>
      <c r="E44" s="251">
        <v>5</v>
      </c>
      <c r="F44" s="251">
        <v>6</v>
      </c>
      <c r="G44" s="251">
        <v>5</v>
      </c>
      <c r="H44" s="251">
        <v>6</v>
      </c>
      <c r="I44" s="251">
        <v>5</v>
      </c>
      <c r="J44" s="246">
        <v>2</v>
      </c>
    </row>
    <row r="45" spans="1:10" x14ac:dyDescent="0.2">
      <c r="A45" s="54" t="s">
        <v>90</v>
      </c>
      <c r="B45" s="294">
        <v>0.53472222222222221</v>
      </c>
      <c r="C45" s="54" t="s">
        <v>177</v>
      </c>
      <c r="D45" s="245"/>
      <c r="E45" s="251"/>
      <c r="F45" s="251">
        <v>1</v>
      </c>
      <c r="G45" s="251"/>
      <c r="H45" s="251"/>
      <c r="I45" s="251"/>
      <c r="J45" s="246"/>
    </row>
    <row r="46" spans="1:10" x14ac:dyDescent="0.2">
      <c r="A46" s="290"/>
      <c r="B46" s="54" t="s">
        <v>151</v>
      </c>
      <c r="C46" s="50"/>
      <c r="D46" s="245"/>
      <c r="E46" s="251"/>
      <c r="F46" s="251">
        <v>1</v>
      </c>
      <c r="G46" s="251"/>
      <c r="H46" s="251"/>
      <c r="I46" s="251"/>
      <c r="J46" s="246"/>
    </row>
    <row r="47" spans="1:10" x14ac:dyDescent="0.2">
      <c r="A47" s="54" t="s">
        <v>128</v>
      </c>
      <c r="B47" s="50"/>
      <c r="C47" s="50"/>
      <c r="D47" s="245"/>
      <c r="E47" s="251"/>
      <c r="F47" s="251">
        <v>1</v>
      </c>
      <c r="G47" s="251"/>
      <c r="H47" s="251"/>
      <c r="I47" s="251"/>
      <c r="J47" s="246"/>
    </row>
    <row r="48" spans="1:10" x14ac:dyDescent="0.2">
      <c r="A48" s="54" t="s">
        <v>41</v>
      </c>
      <c r="B48" s="294">
        <v>5.2083333333333336E-2</v>
      </c>
      <c r="C48" s="54" t="s">
        <v>165</v>
      </c>
      <c r="D48" s="245"/>
      <c r="E48" s="251">
        <v>1</v>
      </c>
      <c r="F48" s="251">
        <v>1</v>
      </c>
      <c r="G48" s="251">
        <v>1</v>
      </c>
      <c r="H48" s="251">
        <v>1</v>
      </c>
      <c r="I48" s="251">
        <v>1</v>
      </c>
      <c r="J48" s="246"/>
    </row>
    <row r="49" spans="1:10" x14ac:dyDescent="0.2">
      <c r="A49" s="290"/>
      <c r="B49" s="54" t="s">
        <v>152</v>
      </c>
      <c r="C49" s="50"/>
      <c r="D49" s="245"/>
      <c r="E49" s="251">
        <v>1</v>
      </c>
      <c r="F49" s="251">
        <v>1</v>
      </c>
      <c r="G49" s="251">
        <v>1</v>
      </c>
      <c r="H49" s="251">
        <v>1</v>
      </c>
      <c r="I49" s="251">
        <v>1</v>
      </c>
      <c r="J49" s="246"/>
    </row>
    <row r="50" spans="1:10" x14ac:dyDescent="0.2">
      <c r="A50" s="290"/>
      <c r="B50" s="294">
        <v>6.5277777777777782E-2</v>
      </c>
      <c r="C50" s="54" t="s">
        <v>178</v>
      </c>
      <c r="D50" s="245"/>
      <c r="E50" s="251">
        <v>1</v>
      </c>
      <c r="F50" s="251">
        <v>1</v>
      </c>
      <c r="G50" s="251"/>
      <c r="H50" s="251">
        <v>1</v>
      </c>
      <c r="I50" s="251">
        <v>1</v>
      </c>
      <c r="J50" s="246"/>
    </row>
    <row r="51" spans="1:10" x14ac:dyDescent="0.2">
      <c r="A51" s="290"/>
      <c r="B51" s="54" t="s">
        <v>153</v>
      </c>
      <c r="C51" s="50"/>
      <c r="D51" s="245"/>
      <c r="E51" s="251">
        <v>1</v>
      </c>
      <c r="F51" s="251">
        <v>1</v>
      </c>
      <c r="G51" s="251"/>
      <c r="H51" s="251">
        <v>1</v>
      </c>
      <c r="I51" s="251">
        <v>1</v>
      </c>
      <c r="J51" s="246"/>
    </row>
    <row r="52" spans="1:10" x14ac:dyDescent="0.2">
      <c r="A52" s="290"/>
      <c r="B52" s="294">
        <v>0.62013888888888891</v>
      </c>
      <c r="C52" s="54" t="s">
        <v>179</v>
      </c>
      <c r="D52" s="245"/>
      <c r="E52" s="251">
        <v>1</v>
      </c>
      <c r="F52" s="251">
        <v>1</v>
      </c>
      <c r="G52" s="251">
        <v>1</v>
      </c>
      <c r="H52" s="251">
        <v>1</v>
      </c>
      <c r="I52" s="251">
        <v>1</v>
      </c>
      <c r="J52" s="246"/>
    </row>
    <row r="53" spans="1:10" x14ac:dyDescent="0.2">
      <c r="A53" s="290"/>
      <c r="B53" s="54" t="s">
        <v>154</v>
      </c>
      <c r="C53" s="50"/>
      <c r="D53" s="245"/>
      <c r="E53" s="251">
        <v>1</v>
      </c>
      <c r="F53" s="251">
        <v>1</v>
      </c>
      <c r="G53" s="251">
        <v>1</v>
      </c>
      <c r="H53" s="251">
        <v>1</v>
      </c>
      <c r="I53" s="251">
        <v>1</v>
      </c>
      <c r="J53" s="246"/>
    </row>
    <row r="54" spans="1:10" x14ac:dyDescent="0.2">
      <c r="A54" s="54" t="s">
        <v>127</v>
      </c>
      <c r="B54" s="50"/>
      <c r="C54" s="50"/>
      <c r="D54" s="245"/>
      <c r="E54" s="251">
        <v>3</v>
      </c>
      <c r="F54" s="251">
        <v>3</v>
      </c>
      <c r="G54" s="251">
        <v>2</v>
      </c>
      <c r="H54" s="251">
        <v>3</v>
      </c>
      <c r="I54" s="251">
        <v>3</v>
      </c>
      <c r="J54" s="246"/>
    </row>
    <row r="55" spans="1:10" x14ac:dyDescent="0.2">
      <c r="A55" s="54" t="s">
        <v>43</v>
      </c>
      <c r="B55" s="294">
        <v>0.96180555555555547</v>
      </c>
      <c r="C55" s="54" t="s">
        <v>181</v>
      </c>
      <c r="D55" s="245">
        <v>1</v>
      </c>
      <c r="E55" s="251">
        <v>1</v>
      </c>
      <c r="F55" s="251">
        <v>1</v>
      </c>
      <c r="G55" s="251">
        <v>1</v>
      </c>
      <c r="H55" s="251">
        <v>1</v>
      </c>
      <c r="I55" s="251"/>
      <c r="J55" s="246"/>
    </row>
    <row r="56" spans="1:10" x14ac:dyDescent="0.2">
      <c r="A56" s="290"/>
      <c r="B56" s="54" t="s">
        <v>155</v>
      </c>
      <c r="C56" s="50"/>
      <c r="D56" s="245">
        <v>1</v>
      </c>
      <c r="E56" s="251">
        <v>1</v>
      </c>
      <c r="F56" s="251">
        <v>1</v>
      </c>
      <c r="G56" s="251">
        <v>1</v>
      </c>
      <c r="H56" s="251">
        <v>1</v>
      </c>
      <c r="I56" s="251"/>
      <c r="J56" s="246"/>
    </row>
    <row r="57" spans="1:10" x14ac:dyDescent="0.2">
      <c r="A57" s="54" t="s">
        <v>134</v>
      </c>
      <c r="B57" s="50"/>
      <c r="C57" s="50"/>
      <c r="D57" s="245">
        <v>1</v>
      </c>
      <c r="E57" s="251">
        <v>1</v>
      </c>
      <c r="F57" s="251">
        <v>1</v>
      </c>
      <c r="G57" s="251">
        <v>1</v>
      </c>
      <c r="H57" s="251">
        <v>1</v>
      </c>
      <c r="I57" s="251"/>
      <c r="J57" s="246"/>
    </row>
    <row r="58" spans="1:10" x14ac:dyDescent="0.2">
      <c r="A58" s="54" t="s">
        <v>44</v>
      </c>
      <c r="B58" s="294">
        <v>7.7083333333333337E-2</v>
      </c>
      <c r="C58" s="54" t="s">
        <v>180</v>
      </c>
      <c r="D58" s="245"/>
      <c r="E58" s="251"/>
      <c r="F58" s="251">
        <v>1</v>
      </c>
      <c r="G58" s="251">
        <v>1</v>
      </c>
      <c r="H58" s="251">
        <v>1</v>
      </c>
      <c r="I58" s="251"/>
      <c r="J58" s="246"/>
    </row>
    <row r="59" spans="1:10" x14ac:dyDescent="0.2">
      <c r="A59" s="290"/>
      <c r="B59" s="290"/>
      <c r="C59" s="56" t="s">
        <v>182</v>
      </c>
      <c r="D59" s="247"/>
      <c r="E59" s="252">
        <v>1</v>
      </c>
      <c r="F59" s="252"/>
      <c r="G59" s="252"/>
      <c r="H59" s="252"/>
      <c r="I59" s="252">
        <v>1</v>
      </c>
      <c r="J59" s="248"/>
    </row>
    <row r="60" spans="1:10" x14ac:dyDescent="0.2">
      <c r="A60" s="290"/>
      <c r="B60" s="54" t="s">
        <v>156</v>
      </c>
      <c r="C60" s="50"/>
      <c r="D60" s="245"/>
      <c r="E60" s="251">
        <v>1</v>
      </c>
      <c r="F60" s="251">
        <v>1</v>
      </c>
      <c r="G60" s="251">
        <v>1</v>
      </c>
      <c r="H60" s="251">
        <v>1</v>
      </c>
      <c r="I60" s="251">
        <v>1</v>
      </c>
      <c r="J60" s="246"/>
    </row>
    <row r="61" spans="1:10" x14ac:dyDescent="0.2">
      <c r="A61" s="290"/>
      <c r="B61" s="294">
        <v>0.58124999999999993</v>
      </c>
      <c r="C61" s="54" t="s">
        <v>165</v>
      </c>
      <c r="D61" s="245">
        <v>1</v>
      </c>
      <c r="E61" s="251">
        <v>1</v>
      </c>
      <c r="F61" s="251">
        <v>1</v>
      </c>
      <c r="G61" s="251">
        <v>1</v>
      </c>
      <c r="H61" s="251">
        <v>1</v>
      </c>
      <c r="I61" s="251">
        <v>1</v>
      </c>
      <c r="J61" s="246"/>
    </row>
    <row r="62" spans="1:10" x14ac:dyDescent="0.2">
      <c r="A62" s="290"/>
      <c r="B62" s="54" t="s">
        <v>157</v>
      </c>
      <c r="C62" s="50"/>
      <c r="D62" s="245">
        <v>1</v>
      </c>
      <c r="E62" s="251">
        <v>1</v>
      </c>
      <c r="F62" s="251">
        <v>1</v>
      </c>
      <c r="G62" s="251">
        <v>1</v>
      </c>
      <c r="H62" s="251">
        <v>1</v>
      </c>
      <c r="I62" s="251">
        <v>1</v>
      </c>
      <c r="J62" s="246"/>
    </row>
    <row r="63" spans="1:10" x14ac:dyDescent="0.2">
      <c r="A63" s="290"/>
      <c r="B63" s="294">
        <v>0.6430555555555556</v>
      </c>
      <c r="C63" s="54" t="s">
        <v>123</v>
      </c>
      <c r="D63" s="245">
        <v>1</v>
      </c>
      <c r="E63" s="251">
        <v>1</v>
      </c>
      <c r="F63" s="251">
        <v>1</v>
      </c>
      <c r="G63" s="251">
        <v>1</v>
      </c>
      <c r="H63" s="251">
        <v>1</v>
      </c>
      <c r="I63" s="251">
        <v>1</v>
      </c>
      <c r="J63" s="246"/>
    </row>
    <row r="64" spans="1:10" x14ac:dyDescent="0.2">
      <c r="A64" s="290"/>
      <c r="B64" s="54" t="s">
        <v>158</v>
      </c>
      <c r="C64" s="50"/>
      <c r="D64" s="245">
        <v>1</v>
      </c>
      <c r="E64" s="251">
        <v>1</v>
      </c>
      <c r="F64" s="251">
        <v>1</v>
      </c>
      <c r="G64" s="251">
        <v>1</v>
      </c>
      <c r="H64" s="251">
        <v>1</v>
      </c>
      <c r="I64" s="251">
        <v>1</v>
      </c>
      <c r="J64" s="246"/>
    </row>
    <row r="65" spans="1:10" x14ac:dyDescent="0.2">
      <c r="A65" s="290"/>
      <c r="B65" s="294">
        <v>0.75138888888888899</v>
      </c>
      <c r="C65" s="54" t="s">
        <v>183</v>
      </c>
      <c r="D65" s="245"/>
      <c r="E65" s="251"/>
      <c r="F65" s="251"/>
      <c r="G65" s="251"/>
      <c r="H65" s="251"/>
      <c r="I65" s="251">
        <v>1</v>
      </c>
      <c r="J65" s="246"/>
    </row>
    <row r="66" spans="1:10" x14ac:dyDescent="0.2">
      <c r="A66" s="290"/>
      <c r="B66" s="54" t="s">
        <v>159</v>
      </c>
      <c r="C66" s="50"/>
      <c r="D66" s="245"/>
      <c r="E66" s="251"/>
      <c r="F66" s="251"/>
      <c r="G66" s="251"/>
      <c r="H66" s="251"/>
      <c r="I66" s="251">
        <v>1</v>
      </c>
      <c r="J66" s="246"/>
    </row>
    <row r="67" spans="1:10" x14ac:dyDescent="0.2">
      <c r="A67" s="290"/>
      <c r="B67" s="294">
        <v>0.75763888888888886</v>
      </c>
      <c r="C67" s="54" t="s">
        <v>183</v>
      </c>
      <c r="D67" s="245"/>
      <c r="E67" s="251"/>
      <c r="F67" s="251">
        <v>1</v>
      </c>
      <c r="G67" s="251"/>
      <c r="H67" s="251"/>
      <c r="I67" s="251"/>
      <c r="J67" s="246"/>
    </row>
    <row r="68" spans="1:10" x14ac:dyDescent="0.2">
      <c r="A68" s="290"/>
      <c r="B68" s="54" t="s">
        <v>160</v>
      </c>
      <c r="C68" s="50"/>
      <c r="D68" s="245"/>
      <c r="E68" s="251"/>
      <c r="F68" s="251">
        <v>1</v>
      </c>
      <c r="G68" s="251"/>
      <c r="H68" s="251"/>
      <c r="I68" s="251"/>
      <c r="J68" s="246"/>
    </row>
    <row r="69" spans="1:10" x14ac:dyDescent="0.2">
      <c r="A69" s="290"/>
      <c r="B69" s="294">
        <v>0.85763888888888884</v>
      </c>
      <c r="C69" s="54" t="s">
        <v>183</v>
      </c>
      <c r="D69" s="245">
        <v>1</v>
      </c>
      <c r="E69" s="251">
        <v>1</v>
      </c>
      <c r="F69" s="251">
        <v>1</v>
      </c>
      <c r="G69" s="251">
        <v>1</v>
      </c>
      <c r="H69" s="251">
        <v>1</v>
      </c>
      <c r="I69" s="251">
        <v>1</v>
      </c>
      <c r="J69" s="246"/>
    </row>
    <row r="70" spans="1:10" x14ac:dyDescent="0.2">
      <c r="A70" s="290"/>
      <c r="B70" s="54" t="s">
        <v>161</v>
      </c>
      <c r="C70" s="50"/>
      <c r="D70" s="245">
        <v>1</v>
      </c>
      <c r="E70" s="251">
        <v>1</v>
      </c>
      <c r="F70" s="251">
        <v>1</v>
      </c>
      <c r="G70" s="251">
        <v>1</v>
      </c>
      <c r="H70" s="251">
        <v>1</v>
      </c>
      <c r="I70" s="251">
        <v>1</v>
      </c>
      <c r="J70" s="246"/>
    </row>
    <row r="71" spans="1:10" x14ac:dyDescent="0.2">
      <c r="A71" s="290"/>
      <c r="B71" s="294">
        <v>0.89236111111111116</v>
      </c>
      <c r="C71" s="54" t="s">
        <v>184</v>
      </c>
      <c r="D71" s="245"/>
      <c r="E71" s="251"/>
      <c r="F71" s="251"/>
      <c r="G71" s="251"/>
      <c r="H71" s="251"/>
      <c r="I71" s="251">
        <v>1</v>
      </c>
      <c r="J71" s="246"/>
    </row>
    <row r="72" spans="1:10" x14ac:dyDescent="0.2">
      <c r="A72" s="290"/>
      <c r="B72" s="54" t="s">
        <v>162</v>
      </c>
      <c r="C72" s="50"/>
      <c r="D72" s="245"/>
      <c r="E72" s="251"/>
      <c r="F72" s="251"/>
      <c r="G72" s="251"/>
      <c r="H72" s="251"/>
      <c r="I72" s="251">
        <v>1</v>
      </c>
      <c r="J72" s="246"/>
    </row>
    <row r="73" spans="1:10" x14ac:dyDescent="0.2">
      <c r="A73" s="290"/>
      <c r="B73" s="294">
        <v>0.9770833333333333</v>
      </c>
      <c r="C73" s="54" t="s">
        <v>185</v>
      </c>
      <c r="D73" s="245">
        <v>1</v>
      </c>
      <c r="E73" s="251"/>
      <c r="F73" s="251"/>
      <c r="G73" s="251"/>
      <c r="H73" s="251">
        <v>1</v>
      </c>
      <c r="I73" s="251"/>
      <c r="J73" s="246"/>
    </row>
    <row r="74" spans="1:10" x14ac:dyDescent="0.2">
      <c r="A74" s="290"/>
      <c r="B74" s="54" t="s">
        <v>163</v>
      </c>
      <c r="C74" s="50"/>
      <c r="D74" s="245">
        <v>1</v>
      </c>
      <c r="E74" s="251"/>
      <c r="F74" s="251"/>
      <c r="G74" s="251"/>
      <c r="H74" s="251">
        <v>1</v>
      </c>
      <c r="I74" s="251"/>
      <c r="J74" s="246"/>
    </row>
    <row r="75" spans="1:10" x14ac:dyDescent="0.2">
      <c r="A75" s="54" t="s">
        <v>129</v>
      </c>
      <c r="B75" s="50"/>
      <c r="C75" s="50"/>
      <c r="D75" s="245">
        <v>4</v>
      </c>
      <c r="E75" s="251">
        <v>4</v>
      </c>
      <c r="F75" s="251">
        <v>5</v>
      </c>
      <c r="G75" s="251">
        <v>4</v>
      </c>
      <c r="H75" s="251">
        <v>5</v>
      </c>
      <c r="I75" s="251">
        <v>6</v>
      </c>
      <c r="J75" s="246"/>
    </row>
    <row r="76" spans="1:10" x14ac:dyDescent="0.2">
      <c r="A76" s="54" t="s">
        <v>48</v>
      </c>
      <c r="B76" s="294">
        <v>0.70138888888888884</v>
      </c>
      <c r="C76" s="54" t="s">
        <v>165</v>
      </c>
      <c r="D76" s="245"/>
      <c r="E76" s="251">
        <v>1</v>
      </c>
      <c r="F76" s="251">
        <v>1</v>
      </c>
      <c r="G76" s="251">
        <v>1</v>
      </c>
      <c r="H76" s="251">
        <v>1</v>
      </c>
      <c r="I76" s="251">
        <v>1</v>
      </c>
      <c r="J76" s="246"/>
    </row>
    <row r="77" spans="1:10" x14ac:dyDescent="0.2">
      <c r="A77" s="290"/>
      <c r="B77" s="54" t="s">
        <v>164</v>
      </c>
      <c r="C77" s="50"/>
      <c r="D77" s="245"/>
      <c r="E77" s="251">
        <v>1</v>
      </c>
      <c r="F77" s="251">
        <v>1</v>
      </c>
      <c r="G77" s="251">
        <v>1</v>
      </c>
      <c r="H77" s="251">
        <v>1</v>
      </c>
      <c r="I77" s="251">
        <v>1</v>
      </c>
      <c r="J77" s="246"/>
    </row>
    <row r="78" spans="1:10" x14ac:dyDescent="0.2">
      <c r="A78" s="54" t="s">
        <v>133</v>
      </c>
      <c r="B78" s="50"/>
      <c r="C78" s="50"/>
      <c r="D78" s="245"/>
      <c r="E78" s="251">
        <v>1</v>
      </c>
      <c r="F78" s="251">
        <v>1</v>
      </c>
      <c r="G78" s="251">
        <v>1</v>
      </c>
      <c r="H78" s="251">
        <v>1</v>
      </c>
      <c r="I78" s="251">
        <v>1</v>
      </c>
      <c r="J78" s="246"/>
    </row>
    <row r="79" spans="1:10" x14ac:dyDescent="0.2">
      <c r="A79" s="53" t="s">
        <v>71</v>
      </c>
      <c r="B79" s="293"/>
      <c r="C79" s="293"/>
      <c r="D79" s="249">
        <v>11</v>
      </c>
      <c r="E79" s="253">
        <v>20</v>
      </c>
      <c r="F79" s="253">
        <v>22</v>
      </c>
      <c r="G79" s="253">
        <v>19</v>
      </c>
      <c r="H79" s="253">
        <v>21</v>
      </c>
      <c r="I79" s="253">
        <v>22</v>
      </c>
      <c r="J79" s="250">
        <v>7</v>
      </c>
    </row>
  </sheetData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A36" sqref="A36"/>
    </sheetView>
  </sheetViews>
  <sheetFormatPr defaultRowHeight="12.75" x14ac:dyDescent="0.2"/>
  <cols>
    <col min="1" max="1" width="22.85546875" bestFit="1" customWidth="1"/>
    <col min="2" max="3" width="23.7109375" bestFit="1" customWidth="1"/>
    <col min="5" max="6" width="24.28515625" bestFit="1" customWidth="1"/>
    <col min="7" max="7" width="25.28515625" bestFit="1" customWidth="1"/>
    <col min="8" max="8" width="13.85546875" bestFit="1" customWidth="1"/>
    <col min="9" max="9" width="20.28515625" customWidth="1"/>
    <col min="10" max="11" width="22.85546875" bestFit="1" customWidth="1"/>
  </cols>
  <sheetData>
    <row r="1" spans="1:12" ht="13.5" thickBot="1" x14ac:dyDescent="0.25">
      <c r="B1" s="10" t="s">
        <v>53</v>
      </c>
      <c r="C1" s="10" t="s">
        <v>54</v>
      </c>
      <c r="F1" s="80" t="s">
        <v>52</v>
      </c>
      <c r="G1" s="10" t="s">
        <v>91</v>
      </c>
      <c r="H1" s="560" t="s">
        <v>51</v>
      </c>
      <c r="I1" s="560"/>
      <c r="J1" s="74" t="s">
        <v>52</v>
      </c>
      <c r="K1" s="74" t="s">
        <v>65</v>
      </c>
      <c r="L1" s="10" t="s">
        <v>18</v>
      </c>
    </row>
    <row r="2" spans="1:12" ht="13.5" thickBot="1" x14ac:dyDescent="0.25">
      <c r="B2" s="11">
        <v>500</v>
      </c>
      <c r="C2" s="11">
        <v>400</v>
      </c>
      <c r="F2" s="93" t="s">
        <v>24</v>
      </c>
      <c r="G2" s="83" t="s">
        <v>64</v>
      </c>
      <c r="H2" s="74" t="s">
        <v>49</v>
      </c>
      <c r="I2" s="74" t="s">
        <v>50</v>
      </c>
      <c r="J2" s="76" t="s">
        <v>42</v>
      </c>
      <c r="K2" s="77" t="s">
        <v>70</v>
      </c>
      <c r="L2" s="83" t="s">
        <v>20</v>
      </c>
    </row>
    <row r="3" spans="1:12" ht="13.5" thickBot="1" x14ac:dyDescent="0.25">
      <c r="B3" s="11">
        <v>550</v>
      </c>
      <c r="C3" s="11">
        <v>440</v>
      </c>
      <c r="F3" s="94" t="s">
        <v>25</v>
      </c>
      <c r="G3" s="85" t="s">
        <v>47</v>
      </c>
      <c r="H3" s="87">
        <v>51044</v>
      </c>
      <c r="I3" s="90">
        <v>54018</v>
      </c>
      <c r="J3" s="81" t="s">
        <v>40</v>
      </c>
      <c r="K3" s="78" t="s">
        <v>66</v>
      </c>
      <c r="L3" s="85" t="s">
        <v>19</v>
      </c>
    </row>
    <row r="4" spans="1:12" ht="13.5" thickBot="1" x14ac:dyDescent="0.25">
      <c r="A4" s="9"/>
      <c r="B4" s="11">
        <v>600</v>
      </c>
      <c r="G4" s="84" t="s">
        <v>63</v>
      </c>
      <c r="H4" s="88">
        <v>51048</v>
      </c>
      <c r="I4" s="91">
        <v>54020</v>
      </c>
      <c r="J4" s="81" t="s">
        <v>45</v>
      </c>
      <c r="K4" s="78" t="s">
        <v>89</v>
      </c>
      <c r="L4" s="84" t="s">
        <v>103</v>
      </c>
    </row>
    <row r="5" spans="1:12" x14ac:dyDescent="0.2">
      <c r="B5" s="11">
        <v>650</v>
      </c>
      <c r="H5" s="88">
        <v>51131</v>
      </c>
      <c r="I5" s="91">
        <v>54022</v>
      </c>
      <c r="J5" s="81" t="s">
        <v>38</v>
      </c>
      <c r="K5" s="78" t="s">
        <v>69</v>
      </c>
    </row>
    <row r="6" spans="1:12" x14ac:dyDescent="0.2">
      <c r="A6" s="4" t="s">
        <v>30</v>
      </c>
      <c r="B6" s="11">
        <v>700</v>
      </c>
      <c r="H6" s="88">
        <v>51139</v>
      </c>
      <c r="I6" s="91">
        <v>54024</v>
      </c>
      <c r="J6" s="81" t="s">
        <v>90</v>
      </c>
      <c r="K6" s="78" t="s">
        <v>68</v>
      </c>
    </row>
    <row r="7" spans="1:12" ht="13.5" thickBot="1" x14ac:dyDescent="0.25">
      <c r="A7" s="6" t="s">
        <v>31</v>
      </c>
      <c r="B7" s="11">
        <v>750</v>
      </c>
      <c r="H7" s="88">
        <v>51163</v>
      </c>
      <c r="I7" s="91">
        <v>54034</v>
      </c>
      <c r="J7" s="81" t="s">
        <v>41</v>
      </c>
      <c r="K7" s="79" t="s">
        <v>67</v>
      </c>
    </row>
    <row r="8" spans="1:12" x14ac:dyDescent="0.2">
      <c r="A8" s="5" t="s">
        <v>32</v>
      </c>
      <c r="B8" s="11">
        <v>800</v>
      </c>
      <c r="H8" s="88">
        <v>52225</v>
      </c>
      <c r="I8" s="91">
        <v>54042</v>
      </c>
      <c r="J8" s="81" t="s">
        <v>43</v>
      </c>
    </row>
    <row r="9" spans="1:12" x14ac:dyDescent="0.2">
      <c r="B9" s="11">
        <v>850</v>
      </c>
      <c r="H9" s="88">
        <v>53020</v>
      </c>
      <c r="I9" s="91">
        <v>54102</v>
      </c>
      <c r="J9" s="81" t="s">
        <v>44</v>
      </c>
    </row>
    <row r="10" spans="1:12" x14ac:dyDescent="0.2">
      <c r="B10" s="11">
        <v>900</v>
      </c>
      <c r="H10" s="88">
        <v>53023</v>
      </c>
      <c r="I10" s="91">
        <v>54122</v>
      </c>
      <c r="J10" s="81" t="s">
        <v>48</v>
      </c>
    </row>
    <row r="11" spans="1:12" ht="13.5" thickBot="1" x14ac:dyDescent="0.25">
      <c r="B11" s="11">
        <v>950</v>
      </c>
      <c r="H11" s="88">
        <v>53030</v>
      </c>
      <c r="I11" s="91">
        <v>54153</v>
      </c>
      <c r="J11" s="82" t="s">
        <v>46</v>
      </c>
    </row>
    <row r="12" spans="1:12" x14ac:dyDescent="0.2">
      <c r="B12" s="11">
        <v>1000</v>
      </c>
      <c r="H12" s="88">
        <v>53040</v>
      </c>
      <c r="I12" s="91">
        <v>54198</v>
      </c>
    </row>
    <row r="13" spans="1:12" x14ac:dyDescent="0.2">
      <c r="B13" s="11">
        <v>1050</v>
      </c>
      <c r="H13" s="88">
        <v>53222</v>
      </c>
      <c r="I13" s="91">
        <v>54201</v>
      </c>
    </row>
    <row r="14" spans="1:12" x14ac:dyDescent="0.2">
      <c r="B14" s="11">
        <v>1100</v>
      </c>
      <c r="H14" s="88">
        <v>54219</v>
      </c>
      <c r="I14" s="91">
        <v>54214</v>
      </c>
    </row>
    <row r="15" spans="1:12" x14ac:dyDescent="0.2">
      <c r="B15" s="11">
        <v>1150</v>
      </c>
      <c r="H15" s="88">
        <v>55036</v>
      </c>
      <c r="I15" s="91">
        <v>54216</v>
      </c>
    </row>
    <row r="16" spans="1:12" x14ac:dyDescent="0.2">
      <c r="B16" s="11">
        <v>1200</v>
      </c>
      <c r="H16" s="88">
        <v>55114</v>
      </c>
      <c r="I16" s="91">
        <v>54226</v>
      </c>
    </row>
    <row r="17" spans="1:9" x14ac:dyDescent="0.2">
      <c r="B17" s="11">
        <v>1250</v>
      </c>
      <c r="H17" s="88">
        <v>55249</v>
      </c>
      <c r="I17" s="91">
        <v>54229</v>
      </c>
    </row>
    <row r="18" spans="1:9" x14ac:dyDescent="0.2">
      <c r="B18" s="11">
        <v>1300</v>
      </c>
      <c r="H18" s="88">
        <v>55262</v>
      </c>
      <c r="I18" s="91">
        <v>54238</v>
      </c>
    </row>
    <row r="19" spans="1:9" x14ac:dyDescent="0.2">
      <c r="H19" s="88">
        <v>55264</v>
      </c>
      <c r="I19" s="91">
        <v>54240</v>
      </c>
    </row>
    <row r="20" spans="1:9" x14ac:dyDescent="0.2">
      <c r="H20" s="88">
        <v>55266</v>
      </c>
      <c r="I20" s="91">
        <v>54243</v>
      </c>
    </row>
    <row r="21" spans="1:9" x14ac:dyDescent="0.2">
      <c r="H21" s="88">
        <v>55269</v>
      </c>
      <c r="I21" s="91">
        <v>54247</v>
      </c>
    </row>
    <row r="22" spans="1:9" x14ac:dyDescent="0.2">
      <c r="H22" s="88">
        <v>55270</v>
      </c>
      <c r="I22" s="91">
        <v>54251</v>
      </c>
    </row>
    <row r="23" spans="1:9" x14ac:dyDescent="0.2">
      <c r="H23" s="88">
        <v>55282</v>
      </c>
      <c r="I23" s="91">
        <v>54016</v>
      </c>
    </row>
    <row r="24" spans="1:9" x14ac:dyDescent="0.2">
      <c r="C24" s="8" t="s">
        <v>37</v>
      </c>
      <c r="D24" s="8" t="s">
        <v>33</v>
      </c>
      <c r="E24" s="8" t="s">
        <v>36</v>
      </c>
      <c r="F24" s="8" t="s">
        <v>34</v>
      </c>
      <c r="H24" s="88">
        <v>55292</v>
      </c>
      <c r="I24" s="91">
        <v>54267</v>
      </c>
    </row>
    <row r="25" spans="1:9" ht="13.5" thickBot="1" x14ac:dyDescent="0.25">
      <c r="C25" s="7">
        <v>1.0416666666666666E-2</v>
      </c>
      <c r="D25" s="3">
        <v>0.66666666666666663</v>
      </c>
      <c r="E25" s="3">
        <v>0</v>
      </c>
      <c r="F25" s="559" t="s">
        <v>35</v>
      </c>
      <c r="H25" s="89">
        <v>56100</v>
      </c>
      <c r="I25" s="91">
        <v>54273</v>
      </c>
    </row>
    <row r="26" spans="1:9" ht="26.25" thickBot="1" x14ac:dyDescent="0.25">
      <c r="C26" s="7">
        <v>1.0416666666666666E-2</v>
      </c>
      <c r="D26" s="3">
        <v>0</v>
      </c>
      <c r="E26" s="3">
        <v>0.33333333333333331</v>
      </c>
      <c r="F26" s="559"/>
      <c r="H26" s="86"/>
      <c r="I26" s="92" t="s">
        <v>92</v>
      </c>
    </row>
    <row r="27" spans="1:9" x14ac:dyDescent="0.2">
      <c r="C27" s="7">
        <v>1.0416666666666666E-2</v>
      </c>
      <c r="D27" s="3">
        <v>0.33333333333333331</v>
      </c>
      <c r="E27" s="3">
        <v>0.66666666666666663</v>
      </c>
      <c r="F27" s="559"/>
    </row>
    <row r="28" spans="1:9" ht="13.5" thickBot="1" x14ac:dyDescent="0.25"/>
    <row r="29" spans="1:9" ht="13.5" thickBot="1" x14ac:dyDescent="0.25">
      <c r="B29" s="10" t="s">
        <v>20</v>
      </c>
      <c r="C29" s="342" t="s">
        <v>197</v>
      </c>
      <c r="D29" s="514" t="s">
        <v>238</v>
      </c>
      <c r="E29" s="10" t="s">
        <v>19</v>
      </c>
    </row>
    <row r="30" spans="1:9" ht="15" x14ac:dyDescent="0.2">
      <c r="A30" s="538" t="s">
        <v>24</v>
      </c>
      <c r="B30" s="561">
        <v>1.0416666666666666E-2</v>
      </c>
      <c r="C30" s="562"/>
      <c r="D30" s="563"/>
      <c r="E30" s="2">
        <v>2.0833333333333332E-2</v>
      </c>
    </row>
    <row r="31" spans="1:9" ht="15" x14ac:dyDescent="0.2">
      <c r="A31" s="538" t="s">
        <v>25</v>
      </c>
      <c r="B31" s="564">
        <v>6.25E-2</v>
      </c>
      <c r="C31" s="565"/>
      <c r="D31" s="566"/>
      <c r="E31" s="2">
        <v>8.3333333333333329E-2</v>
      </c>
      <c r="F31" s="1">
        <v>1</v>
      </c>
    </row>
  </sheetData>
  <mergeCells count="4">
    <mergeCell ref="F25:F27"/>
    <mergeCell ref="H1:I1"/>
    <mergeCell ref="B30:D30"/>
    <mergeCell ref="B31:D3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"/>
  <sheetViews>
    <sheetView workbookViewId="0">
      <selection activeCell="K26" sqref="K26"/>
    </sheetView>
  </sheetViews>
  <sheetFormatPr defaultRowHeight="12.75" x14ac:dyDescent="0.2"/>
  <sheetData>
    <row r="1" spans="1:6" ht="13.5" thickBot="1" x14ac:dyDescent="0.25">
      <c r="B1" s="526" t="s">
        <v>20</v>
      </c>
      <c r="C1" s="526" t="s">
        <v>197</v>
      </c>
      <c r="D1" s="526" t="s">
        <v>238</v>
      </c>
      <c r="E1" s="526" t="s">
        <v>19</v>
      </c>
    </row>
    <row r="2" spans="1:6" ht="15" x14ac:dyDescent="0.2">
      <c r="A2" s="538" t="s">
        <v>24</v>
      </c>
      <c r="B2" s="561">
        <v>1.0416666666666666E-2</v>
      </c>
      <c r="C2" s="562"/>
      <c r="D2" s="563"/>
      <c r="E2" s="2">
        <v>1.0416666666666666E-2</v>
      </c>
    </row>
    <row r="3" spans="1:6" ht="15" x14ac:dyDescent="0.2">
      <c r="A3" s="538" t="s">
        <v>25</v>
      </c>
      <c r="B3" s="564">
        <v>6.25E-2</v>
      </c>
      <c r="C3" s="565"/>
      <c r="D3" s="566"/>
      <c r="E3" s="2">
        <v>8.3333333333333329E-2</v>
      </c>
      <c r="F3" s="1">
        <v>1</v>
      </c>
    </row>
  </sheetData>
  <mergeCells count="2">
    <mergeCell ref="B2:D2"/>
    <mergeCell ref="B3:D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  <pageSetUpPr fitToPage="1"/>
  </sheetPr>
  <dimension ref="A1:AB85"/>
  <sheetViews>
    <sheetView zoomScale="55" zoomScaleNormal="55" workbookViewId="0">
      <pane ySplit="1" topLeftCell="A2" activePane="bottomLeft" state="frozen"/>
      <selection pane="bottomLeft" activeCell="G81" sqref="G81"/>
    </sheetView>
  </sheetViews>
  <sheetFormatPr defaultColWidth="8.85546875" defaultRowHeight="12.75" x14ac:dyDescent="0.2"/>
  <cols>
    <col min="1" max="1" width="105.28515625" bestFit="1" customWidth="1"/>
    <col min="2" max="2" width="7" customWidth="1"/>
    <col min="3" max="3" width="16" bestFit="1" customWidth="1"/>
    <col min="4" max="4" width="19.5703125" bestFit="1" customWidth="1"/>
    <col min="5" max="5" width="21.5703125" bestFit="1" customWidth="1"/>
    <col min="6" max="6" width="24.28515625" bestFit="1" customWidth="1"/>
    <col min="7" max="7" width="29.85546875" bestFit="1" customWidth="1"/>
    <col min="8" max="8" width="14.85546875" bestFit="1" customWidth="1"/>
    <col min="9" max="10" width="17.28515625" bestFit="1" customWidth="1"/>
    <col min="11" max="11" width="15.42578125" bestFit="1" customWidth="1"/>
    <col min="12" max="12" width="11.7109375" bestFit="1" customWidth="1"/>
    <col min="13" max="13" width="15.140625" bestFit="1" customWidth="1"/>
    <col min="14" max="14" width="15.42578125" bestFit="1" customWidth="1"/>
    <col min="15" max="15" width="29.5703125" bestFit="1" customWidth="1"/>
    <col min="16" max="16" width="28.7109375" hidden="1" customWidth="1"/>
    <col min="17" max="17" width="26.28515625" bestFit="1" customWidth="1"/>
    <col min="18" max="18" width="27.85546875" hidden="1" customWidth="1"/>
    <col min="19" max="19" width="25.140625" bestFit="1" customWidth="1"/>
    <col min="20" max="20" width="33.7109375" bestFit="1" customWidth="1"/>
    <col min="21" max="21" width="40.42578125" hidden="1" customWidth="1"/>
    <col min="22" max="22" width="35.42578125" hidden="1" customWidth="1"/>
    <col min="23" max="23" width="49" hidden="1" customWidth="1"/>
    <col min="24" max="24" width="34.28515625" hidden="1" customWidth="1"/>
    <col min="25" max="25" width="28.28515625" hidden="1" customWidth="1"/>
    <col min="26" max="26" width="57.7109375" bestFit="1" customWidth="1"/>
    <col min="27" max="27" width="14.28515625" bestFit="1" customWidth="1"/>
    <col min="28" max="28" width="48.7109375" customWidth="1"/>
    <col min="29" max="29" width="8.85546875" style="143"/>
    <col min="30" max="30" width="11" style="143" bestFit="1" customWidth="1"/>
    <col min="31" max="33" width="8.85546875" style="143"/>
    <col min="34" max="34" width="11" style="143" customWidth="1"/>
    <col min="35" max="16384" width="8.85546875" style="143"/>
  </cols>
  <sheetData>
    <row r="1" spans="1:28" ht="40.5" customHeight="1" thickTop="1" thickBot="1" x14ac:dyDescent="0.25">
      <c r="A1" s="71" t="s">
        <v>28</v>
      </c>
      <c r="B1" s="72"/>
      <c r="C1" s="543" t="s">
        <v>27</v>
      </c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5"/>
      <c r="X1" s="73">
        <f ca="1">TODAY()</f>
        <v>44530</v>
      </c>
      <c r="Y1" s="95" t="s">
        <v>61</v>
      </c>
      <c r="Z1" s="95"/>
      <c r="AA1" s="95"/>
      <c r="AB1" s="96"/>
    </row>
    <row r="2" spans="1:28" ht="48.75" thickTop="1" thickBot="1" x14ac:dyDescent="0.25">
      <c r="A2" s="338" t="s">
        <v>29</v>
      </c>
      <c r="B2" s="337" t="s">
        <v>94</v>
      </c>
      <c r="C2" s="329" t="s">
        <v>18</v>
      </c>
      <c r="D2" s="329" t="s">
        <v>65</v>
      </c>
      <c r="E2" s="329" t="s">
        <v>4</v>
      </c>
      <c r="F2" s="329" t="s">
        <v>5</v>
      </c>
      <c r="G2" s="330" t="s">
        <v>1</v>
      </c>
      <c r="H2" s="331" t="s">
        <v>55</v>
      </c>
      <c r="I2" s="331" t="s">
        <v>56</v>
      </c>
      <c r="J2" s="331" t="s">
        <v>57</v>
      </c>
      <c r="K2" s="331" t="s">
        <v>39</v>
      </c>
      <c r="L2" s="331" t="s">
        <v>58</v>
      </c>
      <c r="M2" s="331" t="s">
        <v>59</v>
      </c>
      <c r="N2" s="331" t="s">
        <v>60</v>
      </c>
      <c r="O2" s="329" t="s">
        <v>6</v>
      </c>
      <c r="P2" s="329" t="s">
        <v>8</v>
      </c>
      <c r="Q2" s="329" t="s">
        <v>7</v>
      </c>
      <c r="R2" s="329" t="s">
        <v>0</v>
      </c>
      <c r="S2" s="330" t="s">
        <v>22</v>
      </c>
      <c r="T2" s="330" t="s">
        <v>23</v>
      </c>
      <c r="U2" s="334" t="s">
        <v>12</v>
      </c>
      <c r="V2" s="334" t="s">
        <v>21</v>
      </c>
      <c r="W2" s="329" t="s">
        <v>13</v>
      </c>
      <c r="X2" s="335" t="s">
        <v>9</v>
      </c>
      <c r="Y2" s="329" t="s">
        <v>10</v>
      </c>
      <c r="Z2" s="332" t="s">
        <v>11</v>
      </c>
      <c r="AA2" s="333" t="s">
        <v>62</v>
      </c>
      <c r="AB2" s="332" t="s">
        <v>93</v>
      </c>
    </row>
    <row r="3" spans="1:28" s="336" customFormat="1" ht="35.1" customHeight="1" thickTop="1" thickBot="1" x14ac:dyDescent="0.25">
      <c r="A3" s="547" t="s">
        <v>49</v>
      </c>
      <c r="B3" s="548"/>
      <c r="C3" s="548"/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8"/>
      <c r="Q3" s="548"/>
      <c r="R3" s="548"/>
      <c r="S3" s="548"/>
      <c r="T3" s="548"/>
      <c r="U3" s="548"/>
      <c r="V3" s="548"/>
      <c r="W3" s="548"/>
      <c r="X3" s="548"/>
      <c r="Y3" s="548"/>
      <c r="Z3" s="548"/>
      <c r="AA3" s="548"/>
      <c r="AB3" s="549"/>
    </row>
    <row r="4" spans="1:28" ht="35.1" customHeight="1" thickTop="1" x14ac:dyDescent="0.2">
      <c r="A4" s="132">
        <v>51112</v>
      </c>
      <c r="B4" s="133" t="s">
        <v>24</v>
      </c>
      <c r="C4" s="134" t="s">
        <v>197</v>
      </c>
      <c r="D4" s="134" t="s">
        <v>120</v>
      </c>
      <c r="E4" s="135">
        <v>2.0833333333333332E-2</v>
      </c>
      <c r="F4" s="136">
        <v>0.75</v>
      </c>
      <c r="G4" s="288" t="s">
        <v>193</v>
      </c>
      <c r="H4" s="137" t="s">
        <v>55</v>
      </c>
      <c r="I4" s="138" t="s">
        <v>56</v>
      </c>
      <c r="J4" s="138" t="s">
        <v>57</v>
      </c>
      <c r="K4" s="138" t="s">
        <v>39</v>
      </c>
      <c r="L4" s="138" t="s">
        <v>58</v>
      </c>
      <c r="M4" s="138"/>
      <c r="N4" s="139"/>
      <c r="O4" s="320"/>
      <c r="P4" s="97"/>
      <c r="Q4" s="142"/>
      <c r="R4" s="98"/>
      <c r="S4" s="265">
        <f>IF(OR(C4=Dati!$B$29,C4=Dati!$C$29),E4+Dati!$B$30+Dati!$F$31,'M53_A_P '!E22+Dati!$E$30+Dati!$F$31)</f>
        <v>1.03125</v>
      </c>
      <c r="T4" s="140"/>
      <c r="U4" s="299"/>
      <c r="V4" s="98"/>
      <c r="W4" s="97"/>
      <c r="X4" s="97"/>
      <c r="Y4" s="103"/>
      <c r="Z4" s="140"/>
      <c r="AA4" s="297"/>
      <c r="AB4" s="141">
        <f t="shared" ref="AB4:AB15" si="0">IF(E4&lt;F4,E4-F4+24,E4-F4)</f>
        <v>23.270833333333332</v>
      </c>
    </row>
    <row r="5" spans="1:28" ht="35.1" customHeight="1" x14ac:dyDescent="0.2">
      <c r="A5" s="352">
        <v>55270</v>
      </c>
      <c r="B5" s="353" t="s">
        <v>24</v>
      </c>
      <c r="C5" s="354" t="s">
        <v>19</v>
      </c>
      <c r="D5" s="354" t="s">
        <v>69</v>
      </c>
      <c r="E5" s="355">
        <v>3.7499999999999999E-2</v>
      </c>
      <c r="F5" s="356">
        <v>0.93333333333333324</v>
      </c>
      <c r="G5" s="357" t="s">
        <v>44</v>
      </c>
      <c r="H5" s="358"/>
      <c r="I5" s="359"/>
      <c r="J5" s="359" t="s">
        <v>57</v>
      </c>
      <c r="K5" s="359" t="s">
        <v>39</v>
      </c>
      <c r="L5" s="359" t="s">
        <v>58</v>
      </c>
      <c r="M5" s="359"/>
      <c r="N5" s="360"/>
      <c r="O5" s="361"/>
      <c r="P5" s="101"/>
      <c r="Q5" s="362"/>
      <c r="R5" s="102"/>
      <c r="S5" s="363">
        <f>IF(OR(C5=Dati!$B$29,C5=Dati!$C$29),E5+Dati!$B$30+Dati!$F$31,'M53_A_P '!E4+Dati!$E$30+Dati!$F$31)</f>
        <v>1.0416666666666667</v>
      </c>
      <c r="T5" s="364"/>
      <c r="U5" s="98"/>
      <c r="V5" s="98"/>
      <c r="W5" s="97" t="s">
        <v>15</v>
      </c>
      <c r="X5" s="97" t="s">
        <v>17</v>
      </c>
      <c r="Y5" s="103"/>
      <c r="Z5" s="364"/>
      <c r="AA5" s="365"/>
      <c r="AB5" s="366">
        <f t="shared" si="0"/>
        <v>23.104166666666668</v>
      </c>
    </row>
    <row r="6" spans="1:28" ht="35.1" customHeight="1" x14ac:dyDescent="0.2">
      <c r="A6" s="108">
        <v>53040</v>
      </c>
      <c r="B6" s="109" t="s">
        <v>24</v>
      </c>
      <c r="C6" s="110" t="s">
        <v>20</v>
      </c>
      <c r="D6" s="111" t="s">
        <v>66</v>
      </c>
      <c r="E6" s="112">
        <v>4.6527777777777779E-2</v>
      </c>
      <c r="F6" s="113">
        <v>0.64097222222222217</v>
      </c>
      <c r="G6" s="322" t="s">
        <v>38</v>
      </c>
      <c r="H6" s="347"/>
      <c r="I6" s="346" t="s">
        <v>56</v>
      </c>
      <c r="J6" s="346" t="s">
        <v>57</v>
      </c>
      <c r="K6" s="346" t="s">
        <v>39</v>
      </c>
      <c r="L6" s="346" t="s">
        <v>58</v>
      </c>
      <c r="M6" s="346" t="s">
        <v>59</v>
      </c>
      <c r="N6" s="348" t="s">
        <v>60</v>
      </c>
      <c r="O6" s="116" t="s">
        <v>16</v>
      </c>
      <c r="P6" s="101"/>
      <c r="Q6" s="114"/>
      <c r="R6" s="117"/>
      <c r="S6" s="110">
        <f>IF(OR(C6=Dati!$B$29,C6=Dati!$C$29),E6+Dati!$B$30+Dati!$F$31,'M53_A_P '!E5+Dati!$E$30+Dati!$F$31)</f>
        <v>1.0569444444444445</v>
      </c>
      <c r="T6" s="115"/>
      <c r="U6" s="98"/>
      <c r="V6" s="98"/>
      <c r="W6" s="97" t="s">
        <v>15</v>
      </c>
      <c r="X6" s="97" t="s">
        <v>17</v>
      </c>
      <c r="Y6" s="103"/>
      <c r="Z6" s="115" t="s">
        <v>107</v>
      </c>
      <c r="AA6" s="325" t="s">
        <v>64</v>
      </c>
      <c r="AB6" s="144">
        <f t="shared" si="0"/>
        <v>23.405555555555555</v>
      </c>
    </row>
    <row r="7" spans="1:28" ht="35.1" customHeight="1" x14ac:dyDescent="0.2">
      <c r="A7" s="108">
        <v>55036</v>
      </c>
      <c r="B7" s="109" t="s">
        <v>24</v>
      </c>
      <c r="C7" s="111" t="s">
        <v>20</v>
      </c>
      <c r="D7" s="111" t="s">
        <v>66</v>
      </c>
      <c r="E7" s="112">
        <v>5.347222222222222E-2</v>
      </c>
      <c r="F7" s="113">
        <v>0.95833333333333337</v>
      </c>
      <c r="G7" s="322" t="s">
        <v>41</v>
      </c>
      <c r="H7" s="347"/>
      <c r="I7" s="346" t="s">
        <v>56</v>
      </c>
      <c r="J7" s="346" t="s">
        <v>57</v>
      </c>
      <c r="K7" s="346" t="s">
        <v>39</v>
      </c>
      <c r="L7" s="346" t="s">
        <v>58</v>
      </c>
      <c r="M7" s="346" t="s">
        <v>59</v>
      </c>
      <c r="N7" s="348"/>
      <c r="O7" s="116"/>
      <c r="P7" s="101"/>
      <c r="Q7" s="114"/>
      <c r="R7" s="117"/>
      <c r="S7" s="110">
        <f>IF(OR(C7=Dati!$B$29,C7=Dati!$C$29),E7+Dati!$B$30+Dati!$F$31,'M53_A_P '!E6+Dati!$E$30+Dati!$F$31)</f>
        <v>1.0638888888888889</v>
      </c>
      <c r="T7" s="115"/>
      <c r="U7" s="98"/>
      <c r="V7" s="98"/>
      <c r="W7" s="97" t="s">
        <v>15</v>
      </c>
      <c r="X7" s="97" t="s">
        <v>17</v>
      </c>
      <c r="Y7" s="103"/>
      <c r="Z7" s="115"/>
      <c r="AA7" s="325" t="s">
        <v>63</v>
      </c>
      <c r="AB7" s="144">
        <f t="shared" si="0"/>
        <v>23.09513888888889</v>
      </c>
    </row>
    <row r="8" spans="1:28" ht="35.1" customHeight="1" x14ac:dyDescent="0.2">
      <c r="A8" s="352">
        <v>55282</v>
      </c>
      <c r="B8" s="353" t="s">
        <v>24</v>
      </c>
      <c r="C8" s="354" t="s">
        <v>19</v>
      </c>
      <c r="D8" s="354" t="s">
        <v>67</v>
      </c>
      <c r="E8" s="355">
        <v>6.3194444444444442E-2</v>
      </c>
      <c r="F8" s="356">
        <v>0.96805555555555556</v>
      </c>
      <c r="G8" s="357" t="s">
        <v>41</v>
      </c>
      <c r="H8" s="358"/>
      <c r="I8" s="359" t="s">
        <v>56</v>
      </c>
      <c r="J8" s="359" t="s">
        <v>57</v>
      </c>
      <c r="K8" s="359"/>
      <c r="L8" s="359" t="s">
        <v>58</v>
      </c>
      <c r="M8" s="359" t="s">
        <v>59</v>
      </c>
      <c r="N8" s="360"/>
      <c r="O8" s="361"/>
      <c r="P8" s="101"/>
      <c r="Q8" s="362"/>
      <c r="R8" s="102"/>
      <c r="S8" s="363">
        <f>IF(OR(C8=Dati!$B$29,C8=Dati!$C$29),E8+Dati!$B$30+Dati!$F$31,'M53_A_P '!E7+Dati!$E$30+Dati!$F$31)</f>
        <v>1.0743055555555556</v>
      </c>
      <c r="T8" s="364"/>
      <c r="U8" s="98"/>
      <c r="V8" s="98"/>
      <c r="W8" s="97" t="s">
        <v>15</v>
      </c>
      <c r="X8" s="97" t="s">
        <v>17</v>
      </c>
      <c r="Y8" s="103"/>
      <c r="Z8" s="364"/>
      <c r="AA8" s="365"/>
      <c r="AB8" s="366">
        <f t="shared" si="0"/>
        <v>23.09513888888889</v>
      </c>
    </row>
    <row r="9" spans="1:28" ht="35.1" customHeight="1" x14ac:dyDescent="0.2">
      <c r="A9" s="352">
        <v>55292</v>
      </c>
      <c r="B9" s="353" t="s">
        <v>24</v>
      </c>
      <c r="C9" s="354" t="s">
        <v>19</v>
      </c>
      <c r="D9" s="354" t="s">
        <v>68</v>
      </c>
      <c r="E9" s="355">
        <v>7.2222222222222229E-2</v>
      </c>
      <c r="F9" s="356">
        <v>0.87152777777777779</v>
      </c>
      <c r="G9" s="357" t="s">
        <v>200</v>
      </c>
      <c r="H9" s="358"/>
      <c r="I9" s="359" t="s">
        <v>56</v>
      </c>
      <c r="J9" s="359"/>
      <c r="K9" s="359"/>
      <c r="L9" s="359"/>
      <c r="M9" s="359" t="s">
        <v>59</v>
      </c>
      <c r="N9" s="360"/>
      <c r="O9" s="361"/>
      <c r="P9" s="101"/>
      <c r="Q9" s="362"/>
      <c r="R9" s="102"/>
      <c r="S9" s="363">
        <f>IF(OR(C9=Dati!$B$29,C9=Dati!$C$29),E9+Dati!$B$30+Dati!$F$31,'M53_A_P '!E8+Dati!$E$30+Dati!$F$31)</f>
        <v>1.0840277777777778</v>
      </c>
      <c r="T9" s="364"/>
      <c r="U9" s="98"/>
      <c r="V9" s="98"/>
      <c r="W9" s="97" t="s">
        <v>15</v>
      </c>
      <c r="X9" s="97" t="s">
        <v>17</v>
      </c>
      <c r="Y9" s="103"/>
      <c r="Z9" s="364"/>
      <c r="AA9" s="365"/>
      <c r="AB9" s="366">
        <f t="shared" si="0"/>
        <v>23.200694444444444</v>
      </c>
    </row>
    <row r="10" spans="1:28" ht="35.1" customHeight="1" x14ac:dyDescent="0.2">
      <c r="A10" s="352">
        <v>53222</v>
      </c>
      <c r="B10" s="353" t="s">
        <v>24</v>
      </c>
      <c r="C10" s="354" t="s">
        <v>19</v>
      </c>
      <c r="D10" s="354" t="s">
        <v>68</v>
      </c>
      <c r="E10" s="355">
        <v>8.1250000000000003E-2</v>
      </c>
      <c r="F10" s="356">
        <v>0.88263888888888886</v>
      </c>
      <c r="G10" s="357" t="s">
        <v>38</v>
      </c>
      <c r="H10" s="358"/>
      <c r="I10" s="359" t="s">
        <v>56</v>
      </c>
      <c r="J10" s="359" t="s">
        <v>57</v>
      </c>
      <c r="K10" s="359" t="s">
        <v>39</v>
      </c>
      <c r="L10" s="359" t="s">
        <v>58</v>
      </c>
      <c r="M10" s="359" t="s">
        <v>59</v>
      </c>
      <c r="N10" s="360" t="s">
        <v>60</v>
      </c>
      <c r="O10" s="361"/>
      <c r="P10" s="101"/>
      <c r="Q10" s="362"/>
      <c r="R10" s="102"/>
      <c r="S10" s="363">
        <f>IF(OR(C10=Dati!$B$29,C10=Dati!$C$29),E10+Dati!$B$30+Dati!$F$31,'M53_A_P '!E9+Dati!$E$30+Dati!$F$31)</f>
        <v>1.0930555555555554</v>
      </c>
      <c r="T10" s="364"/>
      <c r="U10" s="98"/>
      <c r="V10" s="98"/>
      <c r="W10" s="97" t="s">
        <v>15</v>
      </c>
      <c r="X10" s="97" t="s">
        <v>17</v>
      </c>
      <c r="Y10" s="103"/>
      <c r="Z10" s="364"/>
      <c r="AA10" s="365" t="s">
        <v>63</v>
      </c>
      <c r="AB10" s="366">
        <f t="shared" si="0"/>
        <v>23.198611111111113</v>
      </c>
    </row>
    <row r="11" spans="1:28" ht="35.1" customHeight="1" x14ac:dyDescent="0.2">
      <c r="A11" s="132" t="s">
        <v>201</v>
      </c>
      <c r="B11" s="133" t="s">
        <v>24</v>
      </c>
      <c r="C11" s="134" t="s">
        <v>197</v>
      </c>
      <c r="D11" s="134" t="s">
        <v>120</v>
      </c>
      <c r="E11" s="135">
        <v>9.1666666666666674E-2</v>
      </c>
      <c r="F11" s="136">
        <v>0.8881944444444444</v>
      </c>
      <c r="G11" s="288" t="s">
        <v>38</v>
      </c>
      <c r="H11" s="137" t="s">
        <v>55</v>
      </c>
      <c r="I11" s="138" t="s">
        <v>56</v>
      </c>
      <c r="J11" s="138" t="s">
        <v>57</v>
      </c>
      <c r="K11" s="138" t="s">
        <v>39</v>
      </c>
      <c r="L11" s="138" t="s">
        <v>58</v>
      </c>
      <c r="M11" s="138" t="s">
        <v>59</v>
      </c>
      <c r="N11" s="139"/>
      <c r="O11" s="320"/>
      <c r="P11" s="142"/>
      <c r="Q11" s="142"/>
      <c r="R11" s="140"/>
      <c r="S11" s="265">
        <f>IF(OR(C11=Dati!$B$29,C11=Dati!$C$29),E11+Dati!$B$30+Dati!$F$31,'M53_A_P '!E10+Dati!$E$30+Dati!$F$31)</f>
        <v>1.1020833333333333</v>
      </c>
      <c r="T11" s="297"/>
      <c r="U11" s="135"/>
      <c r="V11" s="327"/>
      <c r="W11" s="327"/>
      <c r="X11" s="327"/>
      <c r="Y11" s="327"/>
      <c r="Z11" s="297" t="s">
        <v>199</v>
      </c>
      <c r="AA11" s="297"/>
      <c r="AB11" s="141">
        <f t="shared" si="0"/>
        <v>23.203472222222221</v>
      </c>
    </row>
    <row r="12" spans="1:28" ht="35.1" customHeight="1" x14ac:dyDescent="0.2">
      <c r="A12" s="352">
        <v>55249</v>
      </c>
      <c r="B12" s="353" t="s">
        <v>24</v>
      </c>
      <c r="C12" s="354" t="s">
        <v>19</v>
      </c>
      <c r="D12" s="354" t="s">
        <v>68</v>
      </c>
      <c r="E12" s="355">
        <v>0.12152777777777778</v>
      </c>
      <c r="F12" s="356">
        <v>0.93958333333333333</v>
      </c>
      <c r="G12" s="357" t="s">
        <v>42</v>
      </c>
      <c r="H12" s="358"/>
      <c r="I12" s="359" t="s">
        <v>56</v>
      </c>
      <c r="J12" s="359" t="s">
        <v>57</v>
      </c>
      <c r="K12" s="359" t="s">
        <v>39</v>
      </c>
      <c r="L12" s="359" t="s">
        <v>58</v>
      </c>
      <c r="M12" s="359" t="s">
        <v>59</v>
      </c>
      <c r="N12" s="360"/>
      <c r="O12" s="361"/>
      <c r="P12" s="101"/>
      <c r="Q12" s="362"/>
      <c r="R12" s="102"/>
      <c r="S12" s="363">
        <f>IF(OR(C12=Dati!$B$29,C12=Dati!$C$29),E12+Dati!$B$30+Dati!$F$31,'M53_A_P '!E11+Dati!$E$30+Dati!$F$31)</f>
        <v>1.1125</v>
      </c>
      <c r="T12" s="364"/>
      <c r="U12" s="98"/>
      <c r="V12" s="98"/>
      <c r="W12" s="97" t="s">
        <v>15</v>
      </c>
      <c r="X12" s="97" t="s">
        <v>17</v>
      </c>
      <c r="Y12" s="103"/>
      <c r="Z12" s="364"/>
      <c r="AA12" s="365"/>
      <c r="AB12" s="366">
        <f t="shared" si="0"/>
        <v>23.181944444444444</v>
      </c>
    </row>
    <row r="13" spans="1:28" ht="35.1" customHeight="1" x14ac:dyDescent="0.2">
      <c r="A13" s="119">
        <v>55119</v>
      </c>
      <c r="B13" s="120" t="s">
        <v>24</v>
      </c>
      <c r="C13" s="122" t="s">
        <v>103</v>
      </c>
      <c r="D13" s="122" t="s">
        <v>104</v>
      </c>
      <c r="E13" s="145">
        <v>0.29166666666666669</v>
      </c>
      <c r="F13" s="123">
        <v>0.14583333333333334</v>
      </c>
      <c r="G13" s="323" t="s">
        <v>194</v>
      </c>
      <c r="H13" s="124"/>
      <c r="I13" s="125"/>
      <c r="J13" s="125"/>
      <c r="K13" s="125"/>
      <c r="L13" s="125"/>
      <c r="M13" s="125" t="s">
        <v>59</v>
      </c>
      <c r="N13" s="126"/>
      <c r="O13" s="326"/>
      <c r="P13" s="146"/>
      <c r="Q13" s="127"/>
      <c r="R13" s="147"/>
      <c r="S13" s="121">
        <f>IF(OR(C13=Dati!$B$29,C13=Dati!$C$29),E13+Dati!$B$30+Dati!$F$31,'M53_A_P '!E12+Dati!$E$30+Dati!$F$31)</f>
        <v>1.1423611111111112</v>
      </c>
      <c r="T13" s="128"/>
      <c r="U13" s="128"/>
      <c r="V13" s="128"/>
      <c r="W13" s="127"/>
      <c r="X13" s="127"/>
      <c r="Y13" s="148"/>
      <c r="Z13" s="128" t="s">
        <v>198</v>
      </c>
      <c r="AA13" s="148" t="s">
        <v>47</v>
      </c>
      <c r="AB13" s="129">
        <f t="shared" si="0"/>
        <v>0.14583333333333334</v>
      </c>
    </row>
    <row r="14" spans="1:28" ht="35.1" customHeight="1" x14ac:dyDescent="0.2">
      <c r="A14" s="108">
        <v>51044</v>
      </c>
      <c r="B14" s="109" t="s">
        <v>24</v>
      </c>
      <c r="C14" s="110" t="s">
        <v>20</v>
      </c>
      <c r="D14" s="111" t="s">
        <v>66</v>
      </c>
      <c r="E14" s="112">
        <v>0.31944444444444448</v>
      </c>
      <c r="F14" s="113">
        <v>0.16527777777777777</v>
      </c>
      <c r="G14" s="322" t="s">
        <v>40</v>
      </c>
      <c r="H14" s="347"/>
      <c r="I14" s="346" t="s">
        <v>56</v>
      </c>
      <c r="J14" s="346" t="s">
        <v>57</v>
      </c>
      <c r="K14" s="346" t="s">
        <v>39</v>
      </c>
      <c r="L14" s="346" t="s">
        <v>58</v>
      </c>
      <c r="M14" s="346" t="s">
        <v>59</v>
      </c>
      <c r="N14" s="348" t="s">
        <v>60</v>
      </c>
      <c r="O14" s="116"/>
      <c r="P14" s="101"/>
      <c r="Q14" s="114"/>
      <c r="R14" s="117"/>
      <c r="S14" s="110">
        <f>IF(OR(C14=Dati!$B$29,C14=Dati!$C$29),E14+Dati!$B$30+Dati!$F$31,'M53_A_P '!E13+Dati!$E$30+Dati!$F$31)</f>
        <v>1.3298611111111112</v>
      </c>
      <c r="T14" s="115"/>
      <c r="U14" s="98"/>
      <c r="V14" s="98"/>
      <c r="W14" s="97" t="s">
        <v>15</v>
      </c>
      <c r="X14" s="97" t="s">
        <v>17</v>
      </c>
      <c r="Y14" s="103"/>
      <c r="Z14" s="115" t="s">
        <v>107</v>
      </c>
      <c r="AA14" s="325" t="s">
        <v>63</v>
      </c>
      <c r="AB14" s="144">
        <f t="shared" si="0"/>
        <v>0.1541666666666667</v>
      </c>
    </row>
    <row r="15" spans="1:28" ht="35.1" customHeight="1" x14ac:dyDescent="0.2">
      <c r="A15" s="352">
        <v>53228</v>
      </c>
      <c r="B15" s="353" t="s">
        <v>24</v>
      </c>
      <c r="C15" s="354" t="s">
        <v>19</v>
      </c>
      <c r="D15" s="354" t="s">
        <v>69</v>
      </c>
      <c r="E15" s="355">
        <v>0.49444444444444446</v>
      </c>
      <c r="F15" s="356">
        <v>0.10833333333333334</v>
      </c>
      <c r="G15" s="357" t="s">
        <v>38</v>
      </c>
      <c r="H15" s="358"/>
      <c r="I15" s="359"/>
      <c r="J15" s="359" t="s">
        <v>57</v>
      </c>
      <c r="K15" s="359"/>
      <c r="L15" s="359" t="s">
        <v>58</v>
      </c>
      <c r="M15" s="359"/>
      <c r="N15" s="360"/>
      <c r="O15" s="361"/>
      <c r="P15" s="62">
        <v>400</v>
      </c>
      <c r="Q15" s="362"/>
      <c r="R15" s="61"/>
      <c r="S15" s="363">
        <f>IF(OR(C15=Dati!$B$29,C15=Dati!$C$29),E15+Dati!$B$30+Dati!$F$31,'M53_A_P '!E14+Dati!$E$30+Dati!$F$31)</f>
        <v>1.3402777777777777</v>
      </c>
      <c r="T15" s="364"/>
      <c r="U15" s="65">
        <v>0.14583333333333337</v>
      </c>
      <c r="V15" s="61"/>
      <c r="W15" s="62"/>
      <c r="X15" s="62"/>
      <c r="Y15" s="269"/>
      <c r="Z15" s="364"/>
      <c r="AA15" s="365" t="s">
        <v>64</v>
      </c>
      <c r="AB15" s="366">
        <f t="shared" si="0"/>
        <v>0.38611111111111113</v>
      </c>
    </row>
    <row r="16" spans="1:28" ht="35.1" customHeight="1" x14ac:dyDescent="0.2">
      <c r="A16" s="132">
        <v>55250</v>
      </c>
      <c r="B16" s="133" t="s">
        <v>24</v>
      </c>
      <c r="C16" s="134" t="s">
        <v>197</v>
      </c>
      <c r="D16" s="134" t="s">
        <v>120</v>
      </c>
      <c r="E16" s="287">
        <v>0.49513888888888885</v>
      </c>
      <c r="F16" s="136">
        <v>0.3354166666666667</v>
      </c>
      <c r="G16" s="288" t="s">
        <v>42</v>
      </c>
      <c r="H16" s="137"/>
      <c r="I16" s="138" t="s">
        <v>56</v>
      </c>
      <c r="J16" s="138" t="s">
        <v>57</v>
      </c>
      <c r="K16" s="138" t="s">
        <v>39</v>
      </c>
      <c r="L16" s="138" t="s">
        <v>58</v>
      </c>
      <c r="M16" s="138" t="s">
        <v>59</v>
      </c>
      <c r="N16" s="139"/>
      <c r="O16" s="320"/>
      <c r="P16" s="142"/>
      <c r="Q16" s="142"/>
      <c r="R16" s="265"/>
      <c r="S16" s="265"/>
      <c r="T16" s="265">
        <f>IF(OR(C16=Dati!$B$29,C16=Dati!$C$29),'M53_A_P '!F41-Dati!$B$31+Dati!$F$31,'M53_A_P '!F41-Dati!$E$31+Dati!$F$31)</f>
        <v>1.1701388888888888</v>
      </c>
      <c r="U16" s="135"/>
      <c r="V16" s="98"/>
      <c r="W16" s="97"/>
      <c r="X16" s="97"/>
      <c r="Y16" s="103"/>
      <c r="Z16" s="351" t="s">
        <v>107</v>
      </c>
      <c r="AA16" s="349"/>
      <c r="AB16" s="141">
        <f>IF(F16&lt;E16,E16-F16,E16-F16+24)</f>
        <v>0.15972222222222215</v>
      </c>
    </row>
    <row r="17" spans="1:28" ht="35.1" customHeight="1" x14ac:dyDescent="0.2">
      <c r="A17" s="352">
        <v>55262</v>
      </c>
      <c r="B17" s="353" t="s">
        <v>24</v>
      </c>
      <c r="C17" s="354" t="s">
        <v>19</v>
      </c>
      <c r="D17" s="354" t="s">
        <v>69</v>
      </c>
      <c r="E17" s="355">
        <v>0.58472222222222225</v>
      </c>
      <c r="F17" s="356">
        <v>0.45833333333333331</v>
      </c>
      <c r="G17" s="357" t="s">
        <v>44</v>
      </c>
      <c r="H17" s="358" t="s">
        <v>55</v>
      </c>
      <c r="I17" s="359" t="s">
        <v>56</v>
      </c>
      <c r="J17" s="359" t="s">
        <v>57</v>
      </c>
      <c r="K17" s="359" t="s">
        <v>39</v>
      </c>
      <c r="L17" s="359" t="s">
        <v>58</v>
      </c>
      <c r="M17" s="359" t="s">
        <v>59</v>
      </c>
      <c r="N17" s="360"/>
      <c r="O17" s="361"/>
      <c r="P17" s="101"/>
      <c r="Q17" s="362"/>
      <c r="R17" s="102"/>
      <c r="S17" s="363">
        <f>IF(OR(C17=Dati!$B$29,C17=Dati!$C$29),E17+Dati!$B$30+Dati!$F$31,'M53_A_P '!E15+Dati!$E$30+Dati!$F$31)</f>
        <v>1.5152777777777779</v>
      </c>
      <c r="T17" s="364"/>
      <c r="U17" s="98"/>
      <c r="V17" s="98"/>
      <c r="W17" s="97" t="s">
        <v>15</v>
      </c>
      <c r="X17" s="97" t="s">
        <v>17</v>
      </c>
      <c r="Y17" s="103"/>
      <c r="Z17" s="364"/>
      <c r="AA17" s="365"/>
      <c r="AB17" s="366">
        <f>IF(E17&lt;F17,E17-F17+24,E17-F17)</f>
        <v>0.12638888888888894</v>
      </c>
    </row>
    <row r="18" spans="1:28" ht="35.1" customHeight="1" x14ac:dyDescent="0.2">
      <c r="A18" s="132" t="s">
        <v>203</v>
      </c>
      <c r="B18" s="133" t="s">
        <v>24</v>
      </c>
      <c r="C18" s="134" t="s">
        <v>197</v>
      </c>
      <c r="D18" s="134" t="s">
        <v>120</v>
      </c>
      <c r="E18" s="287">
        <v>0.61527777777777781</v>
      </c>
      <c r="F18" s="136">
        <v>0.46736111111111112</v>
      </c>
      <c r="G18" s="288" t="s">
        <v>200</v>
      </c>
      <c r="H18" s="137" t="s">
        <v>55</v>
      </c>
      <c r="I18" s="138" t="s">
        <v>56</v>
      </c>
      <c r="J18" s="138" t="s">
        <v>57</v>
      </c>
      <c r="K18" s="138" t="s">
        <v>39</v>
      </c>
      <c r="L18" s="138" t="s">
        <v>58</v>
      </c>
      <c r="M18" s="138" t="s">
        <v>59</v>
      </c>
      <c r="N18" s="139"/>
      <c r="O18" s="320"/>
      <c r="P18" s="142"/>
      <c r="Q18" s="142"/>
      <c r="R18" s="265"/>
      <c r="S18" s="265"/>
      <c r="T18" s="265">
        <f>IF(OR(C18=Dati!$B$29,C18=Dati!$C$29),'M53_A_P '!F48-Dati!$B$31+Dati!$F$31,'M53_A_P '!F48-Dati!$E$31+Dati!$F$31)</f>
        <v>1.3805555555555555</v>
      </c>
      <c r="U18" s="135"/>
      <c r="V18" s="98"/>
      <c r="W18" s="97"/>
      <c r="X18" s="97"/>
      <c r="Y18" s="103"/>
      <c r="Z18" s="351" t="s">
        <v>107</v>
      </c>
      <c r="AA18" s="349"/>
      <c r="AB18" s="350"/>
    </row>
    <row r="19" spans="1:28" ht="35.1" customHeight="1" x14ac:dyDescent="0.2">
      <c r="A19" s="108">
        <v>55114</v>
      </c>
      <c r="B19" s="109" t="s">
        <v>24</v>
      </c>
      <c r="C19" s="111" t="s">
        <v>20</v>
      </c>
      <c r="D19" s="111" t="s">
        <v>66</v>
      </c>
      <c r="E19" s="110">
        <v>0.64444444444444449</v>
      </c>
      <c r="F19" s="113">
        <v>0.50486111111111109</v>
      </c>
      <c r="G19" s="322" t="s">
        <v>41</v>
      </c>
      <c r="H19" s="347"/>
      <c r="I19" s="346"/>
      <c r="J19" s="346"/>
      <c r="K19" s="346"/>
      <c r="L19" s="346" t="s">
        <v>58</v>
      </c>
      <c r="M19" s="346" t="s">
        <v>59</v>
      </c>
      <c r="N19" s="348"/>
      <c r="O19" s="116"/>
      <c r="P19" s="101"/>
      <c r="Q19" s="114"/>
      <c r="R19" s="102"/>
      <c r="S19" s="110">
        <f>IF(OR(C19=Dati!$B$29,C19=Dati!$C$29),E19+Dati!$B$30+Dati!$F$31,'M53_A_P '!E16+Dati!$E$30+Dati!$F$31)</f>
        <v>1.6548611111111111</v>
      </c>
      <c r="T19" s="115"/>
      <c r="U19" s="98"/>
      <c r="V19" s="98"/>
      <c r="W19" s="97" t="s">
        <v>15</v>
      </c>
      <c r="X19" s="97" t="s">
        <v>17</v>
      </c>
      <c r="Y19" s="103"/>
      <c r="Z19" s="115"/>
      <c r="AA19" s="325" t="s">
        <v>63</v>
      </c>
      <c r="AB19" s="144">
        <f t="shared" ref="AB19:AB28" si="1">IF(E19&lt;F19,E19-F19+24,E19-F19)</f>
        <v>0.13958333333333339</v>
      </c>
    </row>
    <row r="20" spans="1:28" ht="35.1" customHeight="1" x14ac:dyDescent="0.2">
      <c r="A20" s="132">
        <v>53122</v>
      </c>
      <c r="B20" s="133" t="s">
        <v>24</v>
      </c>
      <c r="C20" s="134" t="s">
        <v>197</v>
      </c>
      <c r="D20" s="134" t="s">
        <v>120</v>
      </c>
      <c r="E20" s="287">
        <v>0.66527777777777775</v>
      </c>
      <c r="F20" s="136">
        <v>0.27083333333333331</v>
      </c>
      <c r="G20" s="288" t="s">
        <v>38</v>
      </c>
      <c r="H20" s="137" t="s">
        <v>55</v>
      </c>
      <c r="I20" s="138" t="s">
        <v>56</v>
      </c>
      <c r="J20" s="138" t="s">
        <v>57</v>
      </c>
      <c r="K20" s="138" t="s">
        <v>39</v>
      </c>
      <c r="L20" s="138" t="s">
        <v>58</v>
      </c>
      <c r="M20" s="138" t="s">
        <v>59</v>
      </c>
      <c r="N20" s="139"/>
      <c r="O20" s="320"/>
      <c r="P20" s="277"/>
      <c r="Q20" s="142"/>
      <c r="R20" s="279"/>
      <c r="S20" s="265">
        <f>IF(OR(C20=Dati!$B$29,C20=Dati!$C$29),E20+Dati!$B$30+Dati!$F$31,'M53_A_P '!E17+Dati!$E$30+Dati!$F$31)</f>
        <v>1.6756944444444444</v>
      </c>
      <c r="T20" s="297"/>
      <c r="U20" s="286"/>
      <c r="V20" s="327"/>
      <c r="W20" s="327"/>
      <c r="X20" s="327"/>
      <c r="Y20" s="327"/>
      <c r="Z20" s="297" t="s">
        <v>107</v>
      </c>
      <c r="AA20" s="297"/>
      <c r="AB20" s="141">
        <f t="shared" si="1"/>
        <v>0.39444444444444443</v>
      </c>
    </row>
    <row r="21" spans="1:28" ht="35.1" customHeight="1" x14ac:dyDescent="0.2">
      <c r="A21" s="108">
        <v>51048</v>
      </c>
      <c r="B21" s="109" t="s">
        <v>24</v>
      </c>
      <c r="C21" s="110" t="s">
        <v>20</v>
      </c>
      <c r="D21" s="111" t="s">
        <v>66</v>
      </c>
      <c r="E21" s="112">
        <v>0.70833333333333337</v>
      </c>
      <c r="F21" s="113">
        <v>0.5131944444444444</v>
      </c>
      <c r="G21" s="322" t="s">
        <v>40</v>
      </c>
      <c r="H21" s="347"/>
      <c r="I21" s="346"/>
      <c r="J21" s="346"/>
      <c r="K21" s="346"/>
      <c r="L21" s="346"/>
      <c r="M21" s="346" t="s">
        <v>59</v>
      </c>
      <c r="N21" s="348"/>
      <c r="O21" s="116"/>
      <c r="P21" s="101"/>
      <c r="Q21" s="114"/>
      <c r="R21" s="102"/>
      <c r="S21" s="110">
        <f>IF(OR(C21=Dati!$B$29,C21=Dati!$C$29),E21+Dati!$B$30+Dati!$F$31,'M53_A_P '!E18+Dati!$E$30+Dati!$F$31)</f>
        <v>1.71875</v>
      </c>
      <c r="T21" s="115"/>
      <c r="U21" s="98"/>
      <c r="V21" s="98"/>
      <c r="W21" s="97" t="s">
        <v>15</v>
      </c>
      <c r="X21" s="97" t="s">
        <v>17</v>
      </c>
      <c r="Y21" s="103"/>
      <c r="Z21" s="115" t="s">
        <v>196</v>
      </c>
      <c r="AA21" s="325" t="s">
        <v>64</v>
      </c>
      <c r="AB21" s="144">
        <f t="shared" si="1"/>
        <v>0.19513888888888897</v>
      </c>
    </row>
    <row r="22" spans="1:28" ht="35.1" customHeight="1" x14ac:dyDescent="0.2">
      <c r="A22" s="108">
        <v>53020</v>
      </c>
      <c r="B22" s="109" t="s">
        <v>24</v>
      </c>
      <c r="C22" s="111" t="s">
        <v>20</v>
      </c>
      <c r="D22" s="111" t="s">
        <v>66</v>
      </c>
      <c r="E22" s="112">
        <v>0.72569444444444453</v>
      </c>
      <c r="F22" s="113">
        <v>0.42430555555555555</v>
      </c>
      <c r="G22" s="322" t="s">
        <v>38</v>
      </c>
      <c r="H22" s="347" t="s">
        <v>55</v>
      </c>
      <c r="I22" s="346" t="s">
        <v>56</v>
      </c>
      <c r="J22" s="346" t="s">
        <v>57</v>
      </c>
      <c r="K22" s="346" t="s">
        <v>39</v>
      </c>
      <c r="L22" s="346" t="s">
        <v>58</v>
      </c>
      <c r="M22" s="346" t="s">
        <v>59</v>
      </c>
      <c r="N22" s="348"/>
      <c r="O22" s="116" t="s">
        <v>14</v>
      </c>
      <c r="P22" s="101"/>
      <c r="Q22" s="114"/>
      <c r="R22" s="102"/>
      <c r="S22" s="110">
        <f>IF(OR(C22=Dati!$B$29,C22=Dati!$C$29),E22+Dati!$B$30+Dati!$F$31,'M53_A_P '!E19+Dati!$E$30+Dati!$F$31)</f>
        <v>1.7361111111111112</v>
      </c>
      <c r="T22" s="115"/>
      <c r="U22" s="409"/>
      <c r="V22" s="98"/>
      <c r="W22" s="97" t="s">
        <v>15</v>
      </c>
      <c r="X22" s="97" t="s">
        <v>17</v>
      </c>
      <c r="Y22" s="103"/>
      <c r="Z22" s="115" t="s">
        <v>107</v>
      </c>
      <c r="AA22" s="325" t="s">
        <v>63</v>
      </c>
      <c r="AB22" s="144">
        <f t="shared" si="1"/>
        <v>0.30138888888888898</v>
      </c>
    </row>
    <row r="23" spans="1:28" ht="35.1" customHeight="1" x14ac:dyDescent="0.2">
      <c r="A23" s="352">
        <v>55104</v>
      </c>
      <c r="B23" s="353" t="s">
        <v>24</v>
      </c>
      <c r="C23" s="354" t="s">
        <v>19</v>
      </c>
      <c r="D23" s="354" t="s">
        <v>69</v>
      </c>
      <c r="E23" s="355">
        <v>0.75624999999999998</v>
      </c>
      <c r="F23" s="356">
        <v>0.64374999999999993</v>
      </c>
      <c r="G23" s="357" t="s">
        <v>44</v>
      </c>
      <c r="H23" s="358"/>
      <c r="I23" s="359"/>
      <c r="J23" s="359"/>
      <c r="K23" s="359"/>
      <c r="L23" s="359"/>
      <c r="M23" s="359" t="s">
        <v>59</v>
      </c>
      <c r="N23" s="360"/>
      <c r="O23" s="361"/>
      <c r="P23" s="62"/>
      <c r="Q23" s="362"/>
      <c r="R23" s="61"/>
      <c r="S23" s="363">
        <f>IF(OR(C23=Dati!$B$29,C23=Dati!$C$29),E23+Dati!$B$30+Dati!$F$31,'M53_A_P '!E20+Dati!$E$30+Dati!$F$31)</f>
        <v>1.6861111111111111</v>
      </c>
      <c r="T23" s="364"/>
      <c r="U23" s="65"/>
      <c r="V23" s="61"/>
      <c r="W23" s="62"/>
      <c r="X23" s="62"/>
      <c r="Y23" s="269"/>
      <c r="Z23" s="364"/>
      <c r="AA23" s="365"/>
      <c r="AB23" s="366">
        <f t="shared" si="1"/>
        <v>0.11250000000000004</v>
      </c>
    </row>
    <row r="24" spans="1:28" ht="35.1" customHeight="1" x14ac:dyDescent="0.2">
      <c r="A24" s="352">
        <v>55265</v>
      </c>
      <c r="B24" s="353" t="s">
        <v>24</v>
      </c>
      <c r="C24" s="354" t="s">
        <v>19</v>
      </c>
      <c r="D24" s="354" t="s">
        <v>68</v>
      </c>
      <c r="E24" s="355">
        <v>0.75694444444444453</v>
      </c>
      <c r="F24" s="356">
        <v>0.64236111111111105</v>
      </c>
      <c r="G24" s="357" t="s">
        <v>200</v>
      </c>
      <c r="H24" s="358"/>
      <c r="I24" s="359"/>
      <c r="J24" s="359" t="s">
        <v>57</v>
      </c>
      <c r="K24" s="359"/>
      <c r="L24" s="359"/>
      <c r="M24" s="359"/>
      <c r="N24" s="360"/>
      <c r="O24" s="361"/>
      <c r="P24" s="101"/>
      <c r="Q24" s="362"/>
      <c r="R24" s="102"/>
      <c r="S24" s="363">
        <f>IF(OR(C24=Dati!$B$29,C24=Dati!$C$29),E24+Dati!$B$30+Dati!$F$31,'M53_A_P '!E21+Dati!$E$30+Dati!$F$31)</f>
        <v>1.7291666666666667</v>
      </c>
      <c r="T24" s="364"/>
      <c r="U24" s="98"/>
      <c r="V24" s="98"/>
      <c r="W24" s="97" t="s">
        <v>15</v>
      </c>
      <c r="X24" s="97" t="s">
        <v>17</v>
      </c>
      <c r="Y24" s="103"/>
      <c r="Z24" s="364"/>
      <c r="AA24" s="365"/>
      <c r="AB24" s="366">
        <f t="shared" si="1"/>
        <v>0.11458333333333348</v>
      </c>
    </row>
    <row r="25" spans="1:28" ht="35.1" customHeight="1" x14ac:dyDescent="0.2">
      <c r="A25" s="132" t="s">
        <v>202</v>
      </c>
      <c r="B25" s="133" t="s">
        <v>24</v>
      </c>
      <c r="C25" s="134" t="s">
        <v>197</v>
      </c>
      <c r="D25" s="134" t="s">
        <v>120</v>
      </c>
      <c r="E25" s="135">
        <v>0.81111111111111101</v>
      </c>
      <c r="F25" s="136">
        <v>0.54583333333333328</v>
      </c>
      <c r="G25" s="288" t="s">
        <v>38</v>
      </c>
      <c r="H25" s="137"/>
      <c r="I25" s="138" t="s">
        <v>56</v>
      </c>
      <c r="J25" s="138"/>
      <c r="K25" s="138" t="s">
        <v>39</v>
      </c>
      <c r="L25" s="138"/>
      <c r="M25" s="138" t="s">
        <v>59</v>
      </c>
      <c r="N25" s="139"/>
      <c r="O25" s="320"/>
      <c r="P25" s="97"/>
      <c r="Q25" s="142"/>
      <c r="R25" s="98"/>
      <c r="S25" s="265">
        <f>IF(OR(C25=Dati!$B$29,C25=Dati!$C$29),E25+Dati!$B$30+Dati!$F$31,'M53_A_P '!E23+Dati!$E$30+Dati!$F$31)</f>
        <v>1.8215277777777776</v>
      </c>
      <c r="T25" s="140"/>
      <c r="U25" s="299"/>
      <c r="V25" s="98"/>
      <c r="W25" s="97"/>
      <c r="X25" s="97"/>
      <c r="Y25" s="103"/>
      <c r="Z25" s="140" t="s">
        <v>107</v>
      </c>
      <c r="AA25" s="297"/>
      <c r="AB25" s="141">
        <f t="shared" si="1"/>
        <v>0.26527777777777772</v>
      </c>
    </row>
    <row r="26" spans="1:28" ht="35.1" customHeight="1" x14ac:dyDescent="0.2">
      <c r="A26" s="352">
        <v>55266</v>
      </c>
      <c r="B26" s="353" t="s">
        <v>24</v>
      </c>
      <c r="C26" s="354" t="s">
        <v>19</v>
      </c>
      <c r="D26" s="354" t="s">
        <v>69</v>
      </c>
      <c r="E26" s="355">
        <v>0.85763888888888884</v>
      </c>
      <c r="F26" s="356">
        <v>0.72777777777777775</v>
      </c>
      <c r="G26" s="357" t="s">
        <v>44</v>
      </c>
      <c r="H26" s="358" t="s">
        <v>55</v>
      </c>
      <c r="I26" s="359" t="s">
        <v>56</v>
      </c>
      <c r="J26" s="359" t="s">
        <v>57</v>
      </c>
      <c r="K26" s="359" t="s">
        <v>39</v>
      </c>
      <c r="L26" s="359" t="s">
        <v>58</v>
      </c>
      <c r="M26" s="359" t="s">
        <v>59</v>
      </c>
      <c r="N26" s="360"/>
      <c r="O26" s="361"/>
      <c r="P26" s="101"/>
      <c r="Q26" s="362"/>
      <c r="R26" s="102"/>
      <c r="S26" s="363">
        <f>IF(OR(C26=Dati!$B$29,C26=Dati!$C$29),E26+Dati!$B$30+Dati!$F$31,'M53_A_P '!E24+Dati!$E$30+Dati!$F$31)</f>
        <v>1.7777777777777779</v>
      </c>
      <c r="T26" s="364"/>
      <c r="U26" s="98"/>
      <c r="V26" s="98"/>
      <c r="W26" s="97" t="s">
        <v>15</v>
      </c>
      <c r="X26" s="97" t="s">
        <v>17</v>
      </c>
      <c r="Y26" s="103"/>
      <c r="Z26" s="364"/>
      <c r="AA26" s="365"/>
      <c r="AB26" s="366">
        <f t="shared" si="1"/>
        <v>0.12986111111111109</v>
      </c>
    </row>
    <row r="27" spans="1:28" ht="35.1" customHeight="1" x14ac:dyDescent="0.2">
      <c r="A27" s="352">
        <v>55268</v>
      </c>
      <c r="B27" s="353" t="s">
        <v>24</v>
      </c>
      <c r="C27" s="354" t="s">
        <v>19</v>
      </c>
      <c r="D27" s="354" t="s">
        <v>69</v>
      </c>
      <c r="E27" s="355">
        <v>0.89236111111111116</v>
      </c>
      <c r="F27" s="356">
        <v>0.76388888888888884</v>
      </c>
      <c r="G27" s="357" t="s">
        <v>44</v>
      </c>
      <c r="H27" s="358"/>
      <c r="I27" s="359"/>
      <c r="J27" s="359"/>
      <c r="K27" s="359"/>
      <c r="L27" s="359"/>
      <c r="M27" s="359" t="s">
        <v>59</v>
      </c>
      <c r="N27" s="360"/>
      <c r="O27" s="361"/>
      <c r="P27" s="101"/>
      <c r="Q27" s="362"/>
      <c r="R27" s="102"/>
      <c r="S27" s="363">
        <f>IF(OR(C27=Dati!$B$29,C27=Dati!$C$29),E27+Dati!$B$30+Dati!$F$31,'M53_A_P '!E25+Dati!$E$30+Dati!$F$31)</f>
        <v>1.8319444444444444</v>
      </c>
      <c r="T27" s="364"/>
      <c r="U27" s="98"/>
      <c r="V27" s="98"/>
      <c r="W27" s="97" t="s">
        <v>15</v>
      </c>
      <c r="X27" s="97" t="s">
        <v>17</v>
      </c>
      <c r="Y27" s="103"/>
      <c r="Z27" s="364"/>
      <c r="AA27" s="365"/>
      <c r="AB27" s="366">
        <f t="shared" si="1"/>
        <v>0.12847222222222232</v>
      </c>
    </row>
    <row r="28" spans="1:28" ht="35.1" customHeight="1" x14ac:dyDescent="0.2">
      <c r="A28" s="352">
        <v>52225</v>
      </c>
      <c r="B28" s="353" t="s">
        <v>24</v>
      </c>
      <c r="C28" s="354" t="s">
        <v>19</v>
      </c>
      <c r="D28" s="354" t="s">
        <v>68</v>
      </c>
      <c r="E28" s="367">
        <v>0.91527777777777775</v>
      </c>
      <c r="F28" s="356">
        <v>0.61111111111111105</v>
      </c>
      <c r="G28" s="357" t="s">
        <v>48</v>
      </c>
      <c r="H28" s="368"/>
      <c r="I28" s="369" t="s">
        <v>56</v>
      </c>
      <c r="J28" s="369" t="s">
        <v>57</v>
      </c>
      <c r="K28" s="369" t="s">
        <v>39</v>
      </c>
      <c r="L28" s="369" t="s">
        <v>58</v>
      </c>
      <c r="M28" s="369" t="s">
        <v>59</v>
      </c>
      <c r="N28" s="370"/>
      <c r="O28" s="361"/>
      <c r="P28" s="101"/>
      <c r="Q28" s="362"/>
      <c r="R28" s="102"/>
      <c r="S28" s="363">
        <f>IF(OR(C28=Dati!$B$29,C28=Dati!$C$29),E28+Dati!$B$30+Dati!$F$31,'M53_A_P '!E26+Dati!$E$30+Dati!$F$31)</f>
        <v>1.8784722222222223</v>
      </c>
      <c r="T28" s="364"/>
      <c r="U28" s="98"/>
      <c r="V28" s="98"/>
      <c r="W28" s="97" t="s">
        <v>15</v>
      </c>
      <c r="X28" s="97" t="s">
        <v>17</v>
      </c>
      <c r="Y28" s="103"/>
      <c r="Z28" s="364"/>
      <c r="AA28" s="365" t="s">
        <v>64</v>
      </c>
      <c r="AB28" s="366">
        <f t="shared" si="1"/>
        <v>0.3041666666666667</v>
      </c>
    </row>
    <row r="29" spans="1:28" ht="35.1" customHeight="1" x14ac:dyDescent="0.2">
      <c r="A29" s="371">
        <v>55234</v>
      </c>
      <c r="B29" s="372" t="s">
        <v>24</v>
      </c>
      <c r="C29" s="373" t="s">
        <v>19</v>
      </c>
      <c r="D29" s="373" t="s">
        <v>68</v>
      </c>
      <c r="E29" s="422">
        <v>0.94444444444444453</v>
      </c>
      <c r="F29" s="374">
        <v>0.77222222222222225</v>
      </c>
      <c r="G29" s="375" t="s">
        <v>42</v>
      </c>
      <c r="H29" s="423"/>
      <c r="I29" s="424"/>
      <c r="J29" s="424"/>
      <c r="K29" s="424"/>
      <c r="L29" s="424"/>
      <c r="M29" s="424" t="s">
        <v>59</v>
      </c>
      <c r="N29" s="425"/>
      <c r="O29" s="376"/>
      <c r="P29" s="426"/>
      <c r="Q29" s="411"/>
      <c r="R29" s="428"/>
      <c r="S29" s="411">
        <f>IF(OR(C29=Dati!$B$29,C29=Dati!$C$29),E29+Dati!$B$30+Dati!$F$31,'M53_A_P '!E27+Dati!$E$30+Dati!$F$31)</f>
        <v>1.9131944444444446</v>
      </c>
      <c r="T29" s="378"/>
      <c r="U29" s="429">
        <v>0.34027777777777779</v>
      </c>
      <c r="V29" s="339"/>
      <c r="W29" s="340"/>
      <c r="X29" s="340"/>
      <c r="Y29" s="341"/>
      <c r="Z29" s="377"/>
      <c r="AA29" s="378" t="s">
        <v>63</v>
      </c>
      <c r="AB29" s="379"/>
    </row>
    <row r="30" spans="1:28" ht="35.1" customHeight="1" x14ac:dyDescent="0.2">
      <c r="A30" s="395">
        <v>54260</v>
      </c>
      <c r="B30" s="396" t="s">
        <v>24</v>
      </c>
      <c r="C30" s="397" t="s">
        <v>197</v>
      </c>
      <c r="D30" s="397" t="s">
        <v>120</v>
      </c>
      <c r="E30" s="399">
        <v>0.96250000000000002</v>
      </c>
      <c r="F30" s="398">
        <v>0.81458333333333333</v>
      </c>
      <c r="G30" s="400" t="s">
        <v>43</v>
      </c>
      <c r="H30" s="401" t="s">
        <v>55</v>
      </c>
      <c r="I30" s="402" t="s">
        <v>56</v>
      </c>
      <c r="J30" s="402" t="s">
        <v>57</v>
      </c>
      <c r="K30" s="402" t="s">
        <v>39</v>
      </c>
      <c r="L30" s="402" t="s">
        <v>58</v>
      </c>
      <c r="M30" s="402"/>
      <c r="N30" s="403"/>
      <c r="O30" s="404"/>
      <c r="P30" s="406"/>
      <c r="Q30" s="427"/>
      <c r="R30" s="408"/>
      <c r="S30" s="408"/>
      <c r="T30" s="408">
        <f>IF(OR(C30=Dati!$B$29,C30=Dati!$C$29),'M53_A_P '!F60-Dati!$B$31+Dati!$F$31,'M53_A_P '!F60-Dati!$E$31+Dati!$F$31)</f>
        <v>1.75</v>
      </c>
      <c r="U30" s="412"/>
      <c r="V30" s="272"/>
      <c r="W30" s="273"/>
      <c r="X30" s="273"/>
      <c r="Y30" s="274"/>
      <c r="Z30" s="430"/>
      <c r="AA30" s="414"/>
      <c r="AB30" s="431"/>
    </row>
    <row r="31" spans="1:28" ht="54.6" customHeight="1" x14ac:dyDescent="0.2">
      <c r="A31" s="119">
        <v>55116</v>
      </c>
      <c r="B31" s="120" t="s">
        <v>24</v>
      </c>
      <c r="C31" s="122" t="s">
        <v>103</v>
      </c>
      <c r="D31" s="122" t="s">
        <v>104</v>
      </c>
      <c r="E31" s="145">
        <v>0.96527777777777779</v>
      </c>
      <c r="F31" s="123">
        <v>0.77777777777777779</v>
      </c>
      <c r="G31" s="323" t="s">
        <v>194</v>
      </c>
      <c r="H31" s="124" t="s">
        <v>55</v>
      </c>
      <c r="I31" s="125"/>
      <c r="J31" s="125"/>
      <c r="K31" s="125"/>
      <c r="L31" s="125"/>
      <c r="M31" s="125"/>
      <c r="N31" s="126"/>
      <c r="O31" s="326" t="s">
        <v>14</v>
      </c>
      <c r="P31" s="146"/>
      <c r="Q31" s="127"/>
      <c r="R31" s="147"/>
      <c r="S31" s="121">
        <f>IF(OR(C31=Dati!$B$29,C31=Dati!$C$29),E31+Dati!$B$30+Dati!$F$31,'M53_A_P '!E28+Dati!$E$30+Dati!$F$31)</f>
        <v>1.9361111111111111</v>
      </c>
      <c r="T31" s="128"/>
      <c r="U31" s="128"/>
      <c r="V31" s="128"/>
      <c r="W31" s="127"/>
      <c r="X31" s="127"/>
      <c r="Y31" s="148"/>
      <c r="Z31" s="128" t="s">
        <v>198</v>
      </c>
      <c r="AA31" s="148" t="s">
        <v>47</v>
      </c>
      <c r="AB31" s="129">
        <f>IF(E31&lt;F31,E31-F31+24,E31-F31)</f>
        <v>0.1875</v>
      </c>
    </row>
    <row r="32" spans="1:28" ht="54.6" customHeight="1" x14ac:dyDescent="0.2">
      <c r="A32" s="352">
        <v>51131</v>
      </c>
      <c r="B32" s="353" t="s">
        <v>24</v>
      </c>
      <c r="C32" s="354" t="s">
        <v>19</v>
      </c>
      <c r="D32" s="354" t="s">
        <v>68</v>
      </c>
      <c r="E32" s="355">
        <v>0.97361111111111109</v>
      </c>
      <c r="F32" s="356">
        <v>0.79791666666666661</v>
      </c>
      <c r="G32" s="357" t="s">
        <v>195</v>
      </c>
      <c r="H32" s="358" t="s">
        <v>55</v>
      </c>
      <c r="I32" s="359" t="s">
        <v>56</v>
      </c>
      <c r="J32" s="359" t="s">
        <v>57</v>
      </c>
      <c r="K32" s="359" t="s">
        <v>39</v>
      </c>
      <c r="L32" s="359" t="s">
        <v>58</v>
      </c>
      <c r="M32" s="359" t="s">
        <v>59</v>
      </c>
      <c r="N32" s="360"/>
      <c r="O32" s="361"/>
      <c r="P32" s="101"/>
      <c r="Q32" s="362"/>
      <c r="R32" s="102"/>
      <c r="S32" s="363">
        <f>IF(OR(C32=Dati!$B$29,C32=Dati!$C$29),E32+Dati!$B$30+Dati!$F$31,'M53_A_P '!E29+Dati!$E$30+Dati!$F$31)</f>
        <v>1.9652777777777779</v>
      </c>
      <c r="T32" s="364"/>
      <c r="U32" s="409"/>
      <c r="V32" s="98"/>
      <c r="W32" s="97" t="s">
        <v>15</v>
      </c>
      <c r="X32" s="97" t="s">
        <v>17</v>
      </c>
      <c r="Y32" s="103"/>
      <c r="Z32" s="364"/>
      <c r="AA32" s="365"/>
      <c r="AB32" s="366">
        <f>IF(E32&lt;F32,E32-F32+24,E32-F32)</f>
        <v>0.17569444444444449</v>
      </c>
    </row>
    <row r="33" spans="1:28" ht="54.6" customHeight="1" x14ac:dyDescent="0.2">
      <c r="A33" s="550" t="s">
        <v>50</v>
      </c>
      <c r="B33" s="551"/>
      <c r="C33" s="551"/>
      <c r="D33" s="551"/>
      <c r="E33" s="551"/>
      <c r="F33" s="551"/>
      <c r="G33" s="551"/>
      <c r="H33" s="551"/>
      <c r="I33" s="551"/>
      <c r="J33" s="551"/>
      <c r="K33" s="551"/>
      <c r="L33" s="551"/>
      <c r="M33" s="551"/>
      <c r="N33" s="551"/>
      <c r="O33" s="551"/>
      <c r="P33" s="551"/>
      <c r="Q33" s="551"/>
      <c r="R33" s="551"/>
      <c r="S33" s="551"/>
      <c r="T33" s="551"/>
      <c r="U33" s="551"/>
      <c r="V33" s="551"/>
      <c r="W33" s="551"/>
      <c r="X33" s="551"/>
      <c r="Y33" s="551"/>
      <c r="Z33" s="551"/>
      <c r="AA33" s="551"/>
      <c r="AB33" s="552"/>
    </row>
    <row r="34" spans="1:28" ht="54.6" customHeight="1" x14ac:dyDescent="0.2">
      <c r="A34" s="352">
        <v>54251</v>
      </c>
      <c r="B34" s="353" t="s">
        <v>25</v>
      </c>
      <c r="C34" s="354" t="s">
        <v>19</v>
      </c>
      <c r="D34" s="354" t="s">
        <v>69</v>
      </c>
      <c r="E34" s="356">
        <v>0.29166666666666669</v>
      </c>
      <c r="F34" s="363">
        <v>6.9444444444444434E-2</v>
      </c>
      <c r="G34" s="357" t="s">
        <v>44</v>
      </c>
      <c r="H34" s="358"/>
      <c r="I34" s="359" t="s">
        <v>56</v>
      </c>
      <c r="J34" s="359" t="s">
        <v>57</v>
      </c>
      <c r="K34" s="359" t="s">
        <v>39</v>
      </c>
      <c r="L34" s="359" t="s">
        <v>58</v>
      </c>
      <c r="M34" s="359"/>
      <c r="N34" s="360"/>
      <c r="O34" s="361"/>
      <c r="P34" s="101"/>
      <c r="Q34" s="362"/>
      <c r="R34" s="102"/>
      <c r="S34" s="364"/>
      <c r="T34" s="364">
        <f>IF(OR(C34=Dati!$B$29,C34=Dati!$C$29),'M53_A_P '!F31-Dati!$B$31+Dati!$F$31,'M53_A_P '!F31-Dati!$E$31+Dati!$F$31)</f>
        <v>1.6944444444444444</v>
      </c>
      <c r="U34" s="410"/>
      <c r="V34" s="98"/>
      <c r="W34" s="97" t="s">
        <v>15</v>
      </c>
      <c r="X34" s="107" t="s">
        <v>17</v>
      </c>
      <c r="Y34" s="103"/>
      <c r="Z34" s="380"/>
      <c r="AA34" s="365"/>
      <c r="AB34" s="366">
        <f>IF(F34&lt;E34,E34-F34,E34-F34+24)</f>
        <v>0.22222222222222227</v>
      </c>
    </row>
    <row r="35" spans="1:28" ht="54.6" customHeight="1" x14ac:dyDescent="0.2">
      <c r="A35" s="132">
        <v>54132</v>
      </c>
      <c r="B35" s="133" t="s">
        <v>25</v>
      </c>
      <c r="C35" s="134" t="s">
        <v>197</v>
      </c>
      <c r="D35" s="134" t="s">
        <v>120</v>
      </c>
      <c r="E35" s="136">
        <v>0.375</v>
      </c>
      <c r="F35" s="287">
        <v>0.10416666666666667</v>
      </c>
      <c r="G35" s="288" t="s">
        <v>193</v>
      </c>
      <c r="H35" s="137" t="s">
        <v>55</v>
      </c>
      <c r="I35" s="138" t="s">
        <v>56</v>
      </c>
      <c r="J35" s="138" t="s">
        <v>57</v>
      </c>
      <c r="K35" s="138" t="s">
        <v>39</v>
      </c>
      <c r="L35" s="138" t="s">
        <v>226</v>
      </c>
      <c r="M35" s="138"/>
      <c r="N35" s="139"/>
      <c r="O35" s="320"/>
      <c r="P35" s="97"/>
      <c r="Q35" s="142"/>
      <c r="R35" s="98"/>
      <c r="S35" s="265"/>
      <c r="T35" s="265">
        <f>IF(OR(C35=Dati!$B$29,C35=Dati!$C$29),'M53_A_P '!F30-Dati!$B$31+Dati!$F$31,'M53_A_P '!F30-Dati!$E$31+Dati!$F$31)</f>
        <v>1.7520833333333332</v>
      </c>
      <c r="U35" s="413"/>
      <c r="V35" s="98"/>
      <c r="W35" s="97"/>
      <c r="X35" s="97"/>
      <c r="Y35" s="103"/>
      <c r="Z35" s="265"/>
      <c r="AA35" s="297" t="s">
        <v>47</v>
      </c>
      <c r="AB35" s="141">
        <f>IF(E35&lt;F35,E35-F35+24,E35-F35)</f>
        <v>0.27083333333333331</v>
      </c>
    </row>
    <row r="36" spans="1:28" ht="35.1" customHeight="1" x14ac:dyDescent="0.2">
      <c r="A36" s="352">
        <v>54243</v>
      </c>
      <c r="B36" s="353" t="s">
        <v>25</v>
      </c>
      <c r="C36" s="354" t="s">
        <v>19</v>
      </c>
      <c r="D36" s="354" t="s">
        <v>69</v>
      </c>
      <c r="E36" s="356">
        <v>0.30902777777777779</v>
      </c>
      <c r="F36" s="355">
        <v>0.10416666666666667</v>
      </c>
      <c r="G36" s="357" t="s">
        <v>44</v>
      </c>
      <c r="H36" s="358" t="s">
        <v>55</v>
      </c>
      <c r="I36" s="359"/>
      <c r="J36" s="359" t="s">
        <v>57</v>
      </c>
      <c r="K36" s="359" t="s">
        <v>39</v>
      </c>
      <c r="L36" s="359" t="s">
        <v>58</v>
      </c>
      <c r="M36" s="359" t="s">
        <v>59</v>
      </c>
      <c r="N36" s="360"/>
      <c r="O36" s="361"/>
      <c r="P36" s="101"/>
      <c r="Q36" s="362"/>
      <c r="R36" s="102"/>
      <c r="S36" s="364"/>
      <c r="T36" s="364">
        <f>IF(OR(C36=Dati!$B$29,C36=Dati!$C$29),'M53_A_P '!F32-Dati!$B$31+Dati!$F$31,'M53_A_P '!F32-Dati!$E$31+Dati!$F$31)</f>
        <v>1.7145833333333331</v>
      </c>
      <c r="U36" s="98"/>
      <c r="V36" s="98"/>
      <c r="W36" s="97" t="s">
        <v>15</v>
      </c>
      <c r="X36" s="107" t="s">
        <v>17</v>
      </c>
      <c r="Y36" s="103"/>
      <c r="Z36" s="380"/>
      <c r="AA36" s="365"/>
      <c r="AB36" s="366">
        <f>IF(F36&lt;E36,E36-F36,E36-F36+24)</f>
        <v>0.2048611111111111</v>
      </c>
    </row>
    <row r="37" spans="1:28" ht="35.1" customHeight="1" x14ac:dyDescent="0.2">
      <c r="A37" s="352">
        <v>54247</v>
      </c>
      <c r="B37" s="353" t="s">
        <v>25</v>
      </c>
      <c r="C37" s="354" t="s">
        <v>19</v>
      </c>
      <c r="D37" s="354" t="s">
        <v>68</v>
      </c>
      <c r="E37" s="356">
        <v>0.3576388888888889</v>
      </c>
      <c r="F37" s="355">
        <v>0.11805555555555557</v>
      </c>
      <c r="G37" s="357" t="s">
        <v>200</v>
      </c>
      <c r="H37" s="358"/>
      <c r="I37" s="359" t="s">
        <v>56</v>
      </c>
      <c r="J37" s="359"/>
      <c r="K37" s="359"/>
      <c r="L37" s="359"/>
      <c r="M37" s="359"/>
      <c r="N37" s="360"/>
      <c r="O37" s="361"/>
      <c r="P37" s="101"/>
      <c r="Q37" s="362"/>
      <c r="R37" s="102"/>
      <c r="S37" s="364"/>
      <c r="T37" s="364">
        <f>IF(OR(C37=Dati!$B$29,C37=Dati!$C$29),'M53_A_P '!F34-Dati!$B$31+Dati!$F$31,'M53_A_P '!F34-Dati!$E$31+Dati!$F$31)</f>
        <v>0.98611111111111116</v>
      </c>
      <c r="U37" s="98"/>
      <c r="V37" s="98"/>
      <c r="W37" s="97" t="s">
        <v>15</v>
      </c>
      <c r="X37" s="107" t="s">
        <v>17</v>
      </c>
      <c r="Y37" s="103"/>
      <c r="Z37" s="380"/>
      <c r="AA37" s="365"/>
      <c r="AB37" s="366">
        <f>IF(F37&lt;E37,E37-F37,E37-F37+24)</f>
        <v>0.23958333333333331</v>
      </c>
    </row>
    <row r="38" spans="1:28" ht="35.1" customHeight="1" x14ac:dyDescent="0.2">
      <c r="A38" s="108">
        <v>54240</v>
      </c>
      <c r="B38" s="109" t="s">
        <v>25</v>
      </c>
      <c r="C38" s="110" t="s">
        <v>20</v>
      </c>
      <c r="D38" s="111" t="s">
        <v>66</v>
      </c>
      <c r="E38" s="113">
        <v>0.29444444444444445</v>
      </c>
      <c r="F38" s="111">
        <v>0.15486111111111112</v>
      </c>
      <c r="G38" s="322" t="s">
        <v>40</v>
      </c>
      <c r="H38" s="347" t="s">
        <v>55</v>
      </c>
      <c r="I38" s="346"/>
      <c r="J38" s="346"/>
      <c r="K38" s="346"/>
      <c r="L38" s="346"/>
      <c r="M38" s="346"/>
      <c r="N38" s="348"/>
      <c r="O38" s="116"/>
      <c r="P38" s="101"/>
      <c r="Q38" s="114"/>
      <c r="R38" s="102"/>
      <c r="S38" s="115"/>
      <c r="T38" s="115">
        <f>IF(OR(C38=Dati!$B$29,C38=Dati!$C$29),'M53_A_P '!F35-Dati!$B$31+Dati!$F$31,'M53_A_P '!F35-Dati!$E$31+Dati!$F$31)</f>
        <v>1.0416666666666667</v>
      </c>
      <c r="U38" s="409"/>
      <c r="V38" s="98"/>
      <c r="W38" s="97" t="s">
        <v>15</v>
      </c>
      <c r="X38" s="97" t="s">
        <v>17</v>
      </c>
      <c r="Y38" s="103"/>
      <c r="Z38" s="343" t="s">
        <v>107</v>
      </c>
      <c r="AA38" s="325" t="s">
        <v>64</v>
      </c>
      <c r="AB38" s="144">
        <f>IF(F38&lt;E38,E38-F38,E38-F38+24)</f>
        <v>0.13958333333333334</v>
      </c>
    </row>
    <row r="39" spans="1:28" ht="35.1" customHeight="1" x14ac:dyDescent="0.2">
      <c r="A39" s="352">
        <v>54254</v>
      </c>
      <c r="B39" s="353" t="s">
        <v>25</v>
      </c>
      <c r="C39" s="354" t="s">
        <v>19</v>
      </c>
      <c r="D39" s="354" t="s">
        <v>69</v>
      </c>
      <c r="E39" s="356">
        <v>0.27569444444444446</v>
      </c>
      <c r="F39" s="355">
        <v>0.16666666666666666</v>
      </c>
      <c r="G39" s="357" t="s">
        <v>42</v>
      </c>
      <c r="H39" s="358"/>
      <c r="I39" s="359"/>
      <c r="J39" s="359"/>
      <c r="K39" s="359"/>
      <c r="L39" s="359"/>
      <c r="M39" s="359" t="s">
        <v>59</v>
      </c>
      <c r="N39" s="360"/>
      <c r="O39" s="361"/>
      <c r="P39" s="62">
        <v>440</v>
      </c>
      <c r="Q39" s="364"/>
      <c r="R39" s="344">
        <v>1.567361111111111</v>
      </c>
      <c r="S39" s="380"/>
      <c r="T39" s="380">
        <f>IF(OR(C39=Dati!$B$29,C39=Dati!$C$29),'M53_A_P '!F36-Dati!$B$31+Dati!$F$31,'M53_A_P '!F36-Dati!$E$31+Dati!$F$31)</f>
        <v>1.0208333333333333</v>
      </c>
      <c r="U39" s="65">
        <v>0.1777777777777777</v>
      </c>
      <c r="V39" s="98"/>
      <c r="W39" s="97"/>
      <c r="X39" s="97"/>
      <c r="Y39" s="103"/>
      <c r="Z39" s="380"/>
      <c r="AA39" s="365" t="s">
        <v>63</v>
      </c>
      <c r="AB39" s="366"/>
    </row>
    <row r="40" spans="1:28" ht="35.1" customHeight="1" x14ac:dyDescent="0.2">
      <c r="A40" s="132">
        <v>54296</v>
      </c>
      <c r="B40" s="133" t="s">
        <v>25</v>
      </c>
      <c r="C40" s="134" t="s">
        <v>197</v>
      </c>
      <c r="D40" s="134" t="s">
        <v>120</v>
      </c>
      <c r="E40" s="136">
        <v>0.32013888888888892</v>
      </c>
      <c r="F40" s="287">
        <v>0.19791666666666666</v>
      </c>
      <c r="G40" s="288" t="s">
        <v>200</v>
      </c>
      <c r="H40" s="137" t="s">
        <v>55</v>
      </c>
      <c r="I40" s="138" t="s">
        <v>56</v>
      </c>
      <c r="J40" s="138" t="s">
        <v>57</v>
      </c>
      <c r="K40" s="138" t="s">
        <v>39</v>
      </c>
      <c r="L40" s="138" t="s">
        <v>58</v>
      </c>
      <c r="M40" s="138" t="s">
        <v>59</v>
      </c>
      <c r="N40" s="139"/>
      <c r="O40" s="320"/>
      <c r="P40" s="142">
        <v>440</v>
      </c>
      <c r="Q40" s="142"/>
      <c r="R40" s="265"/>
      <c r="S40" s="265"/>
      <c r="T40" s="265">
        <f>IF(OR(C40=Dati!$B$29,C40=Dati!$C$29),'M53_A_P '!F37-Dati!$B$31+Dati!$F$31,'M53_A_P '!F37-Dati!$E$31+Dati!$F$31)</f>
        <v>1.0555555555555556</v>
      </c>
      <c r="U40" s="141"/>
      <c r="V40" s="140"/>
      <c r="W40" s="142"/>
      <c r="X40" s="142"/>
      <c r="Y40" s="297"/>
      <c r="Z40" s="265"/>
      <c r="AA40" s="297"/>
      <c r="AB40" s="141"/>
    </row>
    <row r="41" spans="1:28" ht="35.1" customHeight="1" x14ac:dyDescent="0.2">
      <c r="A41" s="119">
        <v>56115</v>
      </c>
      <c r="B41" s="120" t="s">
        <v>25</v>
      </c>
      <c r="C41" s="122" t="s">
        <v>103</v>
      </c>
      <c r="D41" s="122" t="s">
        <v>104</v>
      </c>
      <c r="E41" s="123">
        <v>0.37708333333333338</v>
      </c>
      <c r="F41" s="121">
        <v>0.23263888888888887</v>
      </c>
      <c r="G41" s="323" t="s">
        <v>194</v>
      </c>
      <c r="H41" s="124"/>
      <c r="I41" s="125"/>
      <c r="J41" s="125"/>
      <c r="K41" s="125"/>
      <c r="L41" s="125"/>
      <c r="M41" s="125"/>
      <c r="N41" s="126" t="s">
        <v>60</v>
      </c>
      <c r="O41" s="326"/>
      <c r="P41" s="146"/>
      <c r="Q41" s="127"/>
      <c r="R41" s="147"/>
      <c r="S41" s="128"/>
      <c r="T41" s="128">
        <f>IF(OR(C41=Dati!$B$29,C41=Dati!$C$29),'M53_A_P '!F38-Dati!$B$31+Dati!$F$31,'M53_A_P '!F38-Dati!$E$31+Dati!$F$31)</f>
        <v>1.0715277777777779</v>
      </c>
      <c r="U41" s="128"/>
      <c r="V41" s="128"/>
      <c r="W41" s="127"/>
      <c r="X41" s="127"/>
      <c r="Y41" s="148"/>
      <c r="Z41" s="345"/>
      <c r="AA41" s="148" t="s">
        <v>47</v>
      </c>
      <c r="AB41" s="129">
        <f t="shared" ref="AB41:AB47" si="2">IF(F41&lt;E41,E41-F41,E41-F41+24)</f>
        <v>0.14444444444444451</v>
      </c>
    </row>
    <row r="42" spans="1:28" ht="35.1" customHeight="1" x14ac:dyDescent="0.2">
      <c r="A42" s="108">
        <v>54238</v>
      </c>
      <c r="B42" s="109" t="s">
        <v>25</v>
      </c>
      <c r="C42" s="110" t="s">
        <v>20</v>
      </c>
      <c r="D42" s="111" t="s">
        <v>66</v>
      </c>
      <c r="E42" s="113">
        <v>0.37638888888888888</v>
      </c>
      <c r="F42" s="111">
        <v>0.28125</v>
      </c>
      <c r="G42" s="322" t="s">
        <v>41</v>
      </c>
      <c r="H42" s="347"/>
      <c r="I42" s="346"/>
      <c r="J42" s="346"/>
      <c r="K42" s="346"/>
      <c r="L42" s="346" t="s">
        <v>58</v>
      </c>
      <c r="M42" s="346" t="s">
        <v>59</v>
      </c>
      <c r="N42" s="348"/>
      <c r="O42" s="116"/>
      <c r="P42" s="101"/>
      <c r="Q42" s="114"/>
      <c r="R42" s="102"/>
      <c r="S42" s="115"/>
      <c r="T42" s="115">
        <f>IF(OR(C42=Dati!$B$29,C42=Dati!$C$29),'M53_A_P '!F39-Dati!$B$31+Dati!$F$31,'M53_A_P '!F39-Dati!$E$31+Dati!$F$31)</f>
        <v>1.1041666666666667</v>
      </c>
      <c r="U42" s="98"/>
      <c r="V42" s="98"/>
      <c r="W42" s="97" t="s">
        <v>15</v>
      </c>
      <c r="X42" s="97" t="s">
        <v>17</v>
      </c>
      <c r="Y42" s="103"/>
      <c r="Z42" s="343"/>
      <c r="AA42" s="325" t="s">
        <v>63</v>
      </c>
      <c r="AB42" s="144">
        <f t="shared" si="2"/>
        <v>9.5138888888888884E-2</v>
      </c>
    </row>
    <row r="43" spans="1:28" ht="35.1" customHeight="1" x14ac:dyDescent="0.2">
      <c r="A43" s="352">
        <v>54272</v>
      </c>
      <c r="B43" s="353" t="s">
        <v>25</v>
      </c>
      <c r="C43" s="354" t="s">
        <v>19</v>
      </c>
      <c r="D43" s="354" t="s">
        <v>68</v>
      </c>
      <c r="E43" s="356">
        <v>0.4236111111111111</v>
      </c>
      <c r="F43" s="355">
        <v>0.30555555555555552</v>
      </c>
      <c r="G43" s="357" t="s">
        <v>200</v>
      </c>
      <c r="H43" s="358"/>
      <c r="I43" s="359"/>
      <c r="J43" s="359" t="s">
        <v>57</v>
      </c>
      <c r="K43" s="359"/>
      <c r="L43" s="359"/>
      <c r="M43" s="359" t="s">
        <v>59</v>
      </c>
      <c r="N43" s="360"/>
      <c r="O43" s="361"/>
      <c r="P43" s="101"/>
      <c r="Q43" s="362"/>
      <c r="R43" s="102"/>
      <c r="S43" s="364"/>
      <c r="T43" s="364">
        <f>IF(OR(C43=Dati!$B$29,C43=Dati!$C$29),'M53_A_P '!F40-Dati!$B$31+Dati!$F$31,'M53_A_P '!F40-Dati!$E$31+Dati!$F$31)</f>
        <v>1.1145833333333333</v>
      </c>
      <c r="U43" s="98"/>
      <c r="V43" s="98"/>
      <c r="W43" s="97" t="s">
        <v>15</v>
      </c>
      <c r="X43" s="107" t="s">
        <v>17</v>
      </c>
      <c r="Y43" s="103"/>
      <c r="Z43" s="380"/>
      <c r="AA43" s="365" t="s">
        <v>63</v>
      </c>
      <c r="AB43" s="366">
        <f t="shared" si="2"/>
        <v>0.11805555555555558</v>
      </c>
    </row>
    <row r="44" spans="1:28" ht="35.1" customHeight="1" x14ac:dyDescent="0.2">
      <c r="A44" s="352">
        <v>54212</v>
      </c>
      <c r="B44" s="353" t="s">
        <v>25</v>
      </c>
      <c r="C44" s="354" t="s">
        <v>19</v>
      </c>
      <c r="D44" s="354" t="s">
        <v>69</v>
      </c>
      <c r="E44" s="356">
        <v>0.50624999999999998</v>
      </c>
      <c r="F44" s="367">
        <v>0.35486111111111113</v>
      </c>
      <c r="G44" s="357" t="s">
        <v>44</v>
      </c>
      <c r="H44" s="358"/>
      <c r="I44" s="359"/>
      <c r="J44" s="359"/>
      <c r="K44" s="359" t="s">
        <v>39</v>
      </c>
      <c r="L44" s="359"/>
      <c r="M44" s="359"/>
      <c r="N44" s="360"/>
      <c r="O44" s="361"/>
      <c r="P44" s="101"/>
      <c r="Q44" s="362"/>
      <c r="R44" s="102"/>
      <c r="S44" s="364"/>
      <c r="T44" s="364">
        <f>IF(OR(C44=Dati!$B$29,C44=Dati!$C$29),'M53_A_P '!F42-Dati!$B$31+Dati!$F$31,'M53_A_P '!F42-Dati!$E$31+Dati!$F$31)</f>
        <v>1.1979166666666667</v>
      </c>
      <c r="U44" s="98"/>
      <c r="V44" s="98"/>
      <c r="W44" s="97" t="s">
        <v>15</v>
      </c>
      <c r="X44" s="107" t="s">
        <v>17</v>
      </c>
      <c r="Y44" s="103"/>
      <c r="Z44" s="380"/>
      <c r="AA44" s="365" t="s">
        <v>63</v>
      </c>
      <c r="AB44" s="366">
        <f t="shared" si="2"/>
        <v>0.15138888888888885</v>
      </c>
    </row>
    <row r="45" spans="1:28" ht="35.1" customHeight="1" x14ac:dyDescent="0.2">
      <c r="A45" s="352">
        <v>54214</v>
      </c>
      <c r="B45" s="353" t="s">
        <v>25</v>
      </c>
      <c r="C45" s="354" t="s">
        <v>19</v>
      </c>
      <c r="D45" s="354" t="s">
        <v>69</v>
      </c>
      <c r="E45" s="356">
        <v>0.47986111111111113</v>
      </c>
      <c r="F45" s="367">
        <v>0.35486111111111113</v>
      </c>
      <c r="G45" s="357" t="s">
        <v>44</v>
      </c>
      <c r="H45" s="358" t="s">
        <v>55</v>
      </c>
      <c r="I45" s="359"/>
      <c r="J45" s="359"/>
      <c r="K45" s="359"/>
      <c r="L45" s="359"/>
      <c r="M45" s="359"/>
      <c r="N45" s="360"/>
      <c r="O45" s="361"/>
      <c r="P45" s="101"/>
      <c r="Q45" s="362"/>
      <c r="R45" s="102"/>
      <c r="S45" s="364"/>
      <c r="T45" s="364">
        <f>IF(OR(C45=Dati!$B$29,C45=Dati!$C$29),'M53_A_P '!F43-Dati!$B$31+Dati!$F$31,'M53_A_P '!F43-Dati!$E$31+Dati!$F$31)</f>
        <v>1.2222222222222223</v>
      </c>
      <c r="U45" s="98"/>
      <c r="V45" s="98"/>
      <c r="W45" s="97"/>
      <c r="X45" s="107"/>
      <c r="Y45" s="103"/>
      <c r="Z45" s="380"/>
      <c r="AA45" s="365" t="s">
        <v>63</v>
      </c>
      <c r="AB45" s="366">
        <f t="shared" si="2"/>
        <v>0.125</v>
      </c>
    </row>
    <row r="46" spans="1:28" ht="35.1" customHeight="1" x14ac:dyDescent="0.2">
      <c r="A46" s="352">
        <v>54202</v>
      </c>
      <c r="B46" s="353" t="s">
        <v>25</v>
      </c>
      <c r="C46" s="354" t="s">
        <v>19</v>
      </c>
      <c r="D46" s="354" t="s">
        <v>68</v>
      </c>
      <c r="E46" s="356">
        <v>0.65069444444444446</v>
      </c>
      <c r="F46" s="355">
        <v>0.37013888888888885</v>
      </c>
      <c r="G46" s="357" t="s">
        <v>38</v>
      </c>
      <c r="H46" s="358" t="s">
        <v>55</v>
      </c>
      <c r="I46" s="359" t="s">
        <v>56</v>
      </c>
      <c r="J46" s="359" t="s">
        <v>57</v>
      </c>
      <c r="K46" s="359" t="s">
        <v>39</v>
      </c>
      <c r="L46" s="359" t="s">
        <v>58</v>
      </c>
      <c r="M46" s="359" t="s">
        <v>59</v>
      </c>
      <c r="N46" s="360"/>
      <c r="O46" s="361"/>
      <c r="P46" s="101"/>
      <c r="Q46" s="362"/>
      <c r="R46" s="102"/>
      <c r="S46" s="364"/>
      <c r="T46" s="364">
        <f>IF(OR(C46=Dati!$B$29,C46=Dati!$C$29),'M53_A_P '!F44-Dati!$B$31+Dati!$F$31,'M53_A_P '!F44-Dati!$E$31+Dati!$F$31)</f>
        <v>1.2715277777777778</v>
      </c>
      <c r="U46" s="409"/>
      <c r="V46" s="98"/>
      <c r="W46" s="97" t="s">
        <v>15</v>
      </c>
      <c r="X46" s="107" t="s">
        <v>17</v>
      </c>
      <c r="Y46" s="103"/>
      <c r="Z46" s="380"/>
      <c r="AA46" s="365" t="s">
        <v>63</v>
      </c>
      <c r="AB46" s="366">
        <f t="shared" si="2"/>
        <v>0.28055555555555561</v>
      </c>
    </row>
    <row r="47" spans="1:28" ht="35.1" customHeight="1" x14ac:dyDescent="0.2">
      <c r="A47" s="352">
        <v>54152</v>
      </c>
      <c r="B47" s="353" t="s">
        <v>25</v>
      </c>
      <c r="C47" s="354" t="s">
        <v>19</v>
      </c>
      <c r="D47" s="354" t="s">
        <v>68</v>
      </c>
      <c r="E47" s="356">
        <v>0.71527777777777779</v>
      </c>
      <c r="F47" s="355">
        <v>0.4201388888888889</v>
      </c>
      <c r="G47" s="357" t="s">
        <v>42</v>
      </c>
      <c r="H47" s="358" t="s">
        <v>55</v>
      </c>
      <c r="I47" s="359" t="s">
        <v>56</v>
      </c>
      <c r="J47" s="359" t="s">
        <v>57</v>
      </c>
      <c r="K47" s="359" t="s">
        <v>39</v>
      </c>
      <c r="L47" s="359" t="s">
        <v>58</v>
      </c>
      <c r="M47" s="359" t="s">
        <v>59</v>
      </c>
      <c r="N47" s="360"/>
      <c r="O47" s="361"/>
      <c r="P47" s="101"/>
      <c r="Q47" s="362"/>
      <c r="R47" s="102"/>
      <c r="S47" s="364"/>
      <c r="T47" s="364">
        <f>IF(OR(C47=Dati!$B$29,C47=Dati!$C$29),'M53_A_P '!F45-Dati!$B$31+Dati!$F$31,'M53_A_P '!F45-Dati!$E$31+Dati!$F$31)</f>
        <v>1.2715277777777778</v>
      </c>
      <c r="U47" s="98"/>
      <c r="V47" s="98"/>
      <c r="W47" s="97" t="s">
        <v>15</v>
      </c>
      <c r="X47" s="107" t="s">
        <v>17</v>
      </c>
      <c r="Y47" s="103"/>
      <c r="Z47" s="380"/>
      <c r="AA47" s="365" t="s">
        <v>64</v>
      </c>
      <c r="AB47" s="366">
        <f t="shared" si="2"/>
        <v>0.2951388888888889</v>
      </c>
    </row>
    <row r="48" spans="1:28" ht="35.1" customHeight="1" x14ac:dyDescent="0.2">
      <c r="A48" s="132">
        <v>54030</v>
      </c>
      <c r="B48" s="133" t="s">
        <v>25</v>
      </c>
      <c r="C48" s="134" t="s">
        <v>197</v>
      </c>
      <c r="D48" s="134" t="s">
        <v>120</v>
      </c>
      <c r="E48" s="136">
        <v>0.77500000000000002</v>
      </c>
      <c r="F48" s="287">
        <v>0.44305555555555554</v>
      </c>
      <c r="G48" s="288" t="s">
        <v>38</v>
      </c>
      <c r="H48" s="137" t="s">
        <v>55</v>
      </c>
      <c r="I48" s="138" t="s">
        <v>56</v>
      </c>
      <c r="J48" s="138" t="s">
        <v>57</v>
      </c>
      <c r="K48" s="138" t="s">
        <v>39</v>
      </c>
      <c r="L48" s="138" t="s">
        <v>58</v>
      </c>
      <c r="M48" s="138"/>
      <c r="N48" s="139" t="s">
        <v>60</v>
      </c>
      <c r="O48" s="320"/>
      <c r="P48" s="295"/>
      <c r="Q48" s="142"/>
      <c r="R48" s="296"/>
      <c r="S48" s="265"/>
      <c r="T48" s="265">
        <f>IF(OR(C48=Dati!$B$29,C48=Dati!$C$29),'M53_A_P '!F46-Dati!$B$31+Dati!$F$31,'M53_A_P '!F46-Dati!$E$31+Dati!$F$31)</f>
        <v>1.3076388888888888</v>
      </c>
      <c r="U48" s="140"/>
      <c r="V48" s="140"/>
      <c r="W48" s="142"/>
      <c r="X48" s="142"/>
      <c r="Y48" s="297"/>
      <c r="Z48" s="265" t="s">
        <v>107</v>
      </c>
      <c r="AA48" s="297"/>
      <c r="AB48" s="141"/>
    </row>
    <row r="49" spans="1:28" ht="35.1" customHeight="1" x14ac:dyDescent="0.2">
      <c r="A49" s="132">
        <v>54246</v>
      </c>
      <c r="B49" s="133" t="s">
        <v>25</v>
      </c>
      <c r="C49" s="134" t="s">
        <v>197</v>
      </c>
      <c r="D49" s="134" t="s">
        <v>120</v>
      </c>
      <c r="E49" s="136">
        <v>0.61249999999999993</v>
      </c>
      <c r="F49" s="287">
        <v>0.45694444444444443</v>
      </c>
      <c r="G49" s="288" t="s">
        <v>43</v>
      </c>
      <c r="H49" s="137"/>
      <c r="I49" s="138" t="s">
        <v>56</v>
      </c>
      <c r="J49" s="138" t="s">
        <v>57</v>
      </c>
      <c r="K49" s="138" t="s">
        <v>39</v>
      </c>
      <c r="L49" s="138" t="s">
        <v>58</v>
      </c>
      <c r="M49" s="138" t="s">
        <v>59</v>
      </c>
      <c r="N49" s="139"/>
      <c r="O49" s="320"/>
      <c r="P49" s="295"/>
      <c r="Q49" s="142"/>
      <c r="R49" s="296"/>
      <c r="S49" s="265"/>
      <c r="T49" s="265">
        <f>IF(OR(C49=Dati!$B$29,C49=Dati!$C$29),'M53_A_P '!F47-Dati!$B$31+Dati!$F$31,'M53_A_P '!F47-Dati!$E$31+Dati!$F$31)</f>
        <v>1.3576388888888888</v>
      </c>
      <c r="U49" s="140"/>
      <c r="V49" s="140"/>
      <c r="W49" s="142"/>
      <c r="X49" s="142"/>
      <c r="Y49" s="297"/>
      <c r="Z49" s="265"/>
      <c r="AA49" s="297"/>
      <c r="AB49" s="141"/>
    </row>
    <row r="50" spans="1:28" ht="35.1" customHeight="1" x14ac:dyDescent="0.2">
      <c r="A50" s="132">
        <v>55118</v>
      </c>
      <c r="B50" s="133" t="s">
        <v>25</v>
      </c>
      <c r="C50" s="134" t="s">
        <v>197</v>
      </c>
      <c r="D50" s="134" t="s">
        <v>120</v>
      </c>
      <c r="E50" s="136">
        <v>0.8125</v>
      </c>
      <c r="F50" s="287">
        <v>0.46875</v>
      </c>
      <c r="G50" s="288" t="s">
        <v>38</v>
      </c>
      <c r="H50" s="137" t="s">
        <v>55</v>
      </c>
      <c r="I50" s="138" t="s">
        <v>56</v>
      </c>
      <c r="J50" s="138" t="s">
        <v>57</v>
      </c>
      <c r="K50" s="138" t="s">
        <v>39</v>
      </c>
      <c r="L50" s="138" t="s">
        <v>58</v>
      </c>
      <c r="M50" s="415" t="s">
        <v>59</v>
      </c>
      <c r="N50" s="139"/>
      <c r="O50" s="320"/>
      <c r="P50" s="276"/>
      <c r="Q50" s="142"/>
      <c r="R50" s="278"/>
      <c r="S50" s="265"/>
      <c r="T50" s="265">
        <f>IF(OR(C50=Dati!$B$29,C50=Dati!$C$29),'M53_A_P '!F49-Dati!$B$31+Dati!$F$31,'M53_A_P '!F49-Dati!$E$31+Dati!$F$31)</f>
        <v>1.3944444444444444</v>
      </c>
      <c r="U50" s="280"/>
      <c r="V50" s="280"/>
      <c r="W50" s="277"/>
      <c r="X50" s="277"/>
      <c r="Y50" s="281"/>
      <c r="Z50" s="265" t="s">
        <v>199</v>
      </c>
      <c r="AA50" s="297" t="s">
        <v>47</v>
      </c>
      <c r="AB50" s="141">
        <f>IF(E50&lt;F50,E50-F50+24,E50-F50)</f>
        <v>0.34375</v>
      </c>
    </row>
    <row r="51" spans="1:28" ht="35.1" customHeight="1" x14ac:dyDescent="0.2">
      <c r="A51" s="108">
        <v>54024</v>
      </c>
      <c r="B51" s="109" t="s">
        <v>25</v>
      </c>
      <c r="C51" s="110" t="s">
        <v>20</v>
      </c>
      <c r="D51" s="111" t="s">
        <v>66</v>
      </c>
      <c r="E51" s="113">
        <v>0.71527777777777779</v>
      </c>
      <c r="F51" s="110">
        <v>0.49652777777777773</v>
      </c>
      <c r="G51" s="322" t="s">
        <v>40</v>
      </c>
      <c r="H51" s="347" t="s">
        <v>55</v>
      </c>
      <c r="I51" s="346" t="s">
        <v>56</v>
      </c>
      <c r="J51" s="346" t="s">
        <v>57</v>
      </c>
      <c r="K51" s="346" t="s">
        <v>39</v>
      </c>
      <c r="L51" s="346" t="s">
        <v>58</v>
      </c>
      <c r="M51" s="346" t="s">
        <v>59</v>
      </c>
      <c r="N51" s="348"/>
      <c r="O51" s="116"/>
      <c r="P51" s="101"/>
      <c r="Q51" s="114"/>
      <c r="R51" s="102"/>
      <c r="S51" s="115"/>
      <c r="T51" s="115">
        <f>IF(OR(C51=Dati!$B$29,C51=Dati!$C$29),'M53_A_P '!F50-Dati!$B$31+Dati!$F$31,'M53_A_P '!F50-Dati!$E$31+Dati!$F$31)</f>
        <v>1.40625</v>
      </c>
      <c r="U51" s="98"/>
      <c r="V51" s="98"/>
      <c r="W51" s="97" t="s">
        <v>15</v>
      </c>
      <c r="X51" s="97" t="s">
        <v>17</v>
      </c>
      <c r="Y51" s="103"/>
      <c r="Z51" s="343" t="s">
        <v>107</v>
      </c>
      <c r="AA51" s="325" t="s">
        <v>64</v>
      </c>
      <c r="AB51" s="144">
        <f>IF(F51&lt;E51,E51-F51,E51-F51+24)</f>
        <v>0.21875000000000006</v>
      </c>
    </row>
    <row r="52" spans="1:28" ht="36" customHeight="1" x14ac:dyDescent="0.2">
      <c r="A52" s="132">
        <v>56122</v>
      </c>
      <c r="B52" s="133" t="s">
        <v>25</v>
      </c>
      <c r="C52" s="134" t="s">
        <v>197</v>
      </c>
      <c r="D52" s="134" t="s">
        <v>120</v>
      </c>
      <c r="E52" s="136">
        <v>0.97986111111111107</v>
      </c>
      <c r="F52" s="287">
        <v>0.54513888888888895</v>
      </c>
      <c r="G52" s="288" t="s">
        <v>38</v>
      </c>
      <c r="H52" s="137" t="s">
        <v>55</v>
      </c>
      <c r="I52" s="138"/>
      <c r="J52" s="138" t="s">
        <v>57</v>
      </c>
      <c r="K52" s="138"/>
      <c r="L52" s="138" t="s">
        <v>58</v>
      </c>
      <c r="M52" s="138"/>
      <c r="N52" s="139"/>
      <c r="O52" s="320"/>
      <c r="P52" s="142">
        <v>440</v>
      </c>
      <c r="Q52" s="142"/>
      <c r="R52" s="265"/>
      <c r="S52" s="265"/>
      <c r="T52" s="265">
        <f>IF(OR(C52=Dati!$B$29,C52=Dati!$C$29),'M53_A_P '!F51-Dati!$B$31+Dati!$F$31,'M53_A_P '!F51-Dati!$E$31+Dati!$F$31)</f>
        <v>1.4340277777777777</v>
      </c>
      <c r="U52" s="135"/>
      <c r="V52" s="140"/>
      <c r="W52" s="142"/>
      <c r="X52" s="142"/>
      <c r="Y52" s="297"/>
      <c r="Z52" s="265" t="s">
        <v>107</v>
      </c>
      <c r="AA52" s="297"/>
      <c r="AB52" s="141"/>
    </row>
    <row r="53" spans="1:28" ht="35.1" customHeight="1" x14ac:dyDescent="0.2">
      <c r="A53" s="352">
        <v>54226</v>
      </c>
      <c r="B53" s="353" t="s">
        <v>25</v>
      </c>
      <c r="C53" s="354" t="s">
        <v>19</v>
      </c>
      <c r="D53" s="354" t="s">
        <v>67</v>
      </c>
      <c r="E53" s="356">
        <v>0.72916666666666663</v>
      </c>
      <c r="F53" s="355">
        <v>0.60138888888888886</v>
      </c>
      <c r="G53" s="357" t="s">
        <v>41</v>
      </c>
      <c r="H53" s="358" t="s">
        <v>55</v>
      </c>
      <c r="I53" s="359" t="s">
        <v>56</v>
      </c>
      <c r="J53" s="359"/>
      <c r="K53" s="359" t="s">
        <v>39</v>
      </c>
      <c r="L53" s="359" t="s">
        <v>58</v>
      </c>
      <c r="M53" s="359"/>
      <c r="N53" s="360"/>
      <c r="O53" s="361"/>
      <c r="P53" s="101"/>
      <c r="Q53" s="362"/>
      <c r="R53" s="102"/>
      <c r="S53" s="364"/>
      <c r="T53" s="364">
        <f>IF(OR(C53=Dati!$B$29,C53=Dati!$C$29),'M53_A_P '!F52-Dati!$B$31+Dati!$F$31,'M53_A_P '!F52-Dati!$E$31+Dati!$F$31)</f>
        <v>1.4618055555555556</v>
      </c>
      <c r="U53" s="98"/>
      <c r="V53" s="98"/>
      <c r="W53" s="97" t="s">
        <v>15</v>
      </c>
      <c r="X53" s="107" t="s">
        <v>17</v>
      </c>
      <c r="Y53" s="103"/>
      <c r="Z53" s="380"/>
      <c r="AA53" s="365"/>
      <c r="AB53" s="366">
        <f>IF(F53&lt;E53,E53-F53,E53-F53+24)</f>
        <v>0.12777777777777777</v>
      </c>
    </row>
    <row r="54" spans="1:28" s="321" customFormat="1" ht="35.1" customHeight="1" x14ac:dyDescent="0.2">
      <c r="A54" s="352">
        <v>54262</v>
      </c>
      <c r="B54" s="353" t="s">
        <v>25</v>
      </c>
      <c r="C54" s="354" t="s">
        <v>19</v>
      </c>
      <c r="D54" s="354" t="s">
        <v>69</v>
      </c>
      <c r="E54" s="356">
        <v>0.79305555555555562</v>
      </c>
      <c r="F54" s="355">
        <v>0.60138888888888886</v>
      </c>
      <c r="G54" s="357" t="s">
        <v>42</v>
      </c>
      <c r="H54" s="358"/>
      <c r="I54" s="359"/>
      <c r="J54" s="359"/>
      <c r="K54" s="359"/>
      <c r="L54" s="359"/>
      <c r="M54" s="359" t="s">
        <v>59</v>
      </c>
      <c r="N54" s="360"/>
      <c r="O54" s="361"/>
      <c r="P54" s="62">
        <v>400</v>
      </c>
      <c r="Q54" s="364"/>
      <c r="R54" s="344">
        <v>1.6513888888888888</v>
      </c>
      <c r="S54" s="364"/>
      <c r="T54" s="364">
        <f>IF(OR(C54=Dati!$B$29,C54=Dati!$C$29),'M53_A_P '!F53-Dati!$B$31+Dati!$F$31,'M53_A_P '!F53-Dati!$E$31+Dati!$F$31)</f>
        <v>1.5180555555555555</v>
      </c>
      <c r="U54" s="98"/>
      <c r="V54" s="98"/>
      <c r="W54" s="97"/>
      <c r="X54" s="97"/>
      <c r="Y54" s="103"/>
      <c r="Z54" s="380"/>
      <c r="AA54" s="365" t="s">
        <v>63</v>
      </c>
      <c r="AB54" s="366"/>
    </row>
    <row r="55" spans="1:28" ht="34.9" customHeight="1" x14ac:dyDescent="0.2">
      <c r="A55" s="352">
        <v>54216</v>
      </c>
      <c r="B55" s="353" t="s">
        <v>25</v>
      </c>
      <c r="C55" s="354" t="s">
        <v>19</v>
      </c>
      <c r="D55" s="354" t="s">
        <v>69</v>
      </c>
      <c r="E55" s="356">
        <v>0.91736111111111107</v>
      </c>
      <c r="F55" s="355">
        <v>0.64444444444444449</v>
      </c>
      <c r="G55" s="357" t="s">
        <v>44</v>
      </c>
      <c r="H55" s="358" t="s">
        <v>55</v>
      </c>
      <c r="I55" s="359" t="s">
        <v>56</v>
      </c>
      <c r="J55" s="359" t="s">
        <v>57</v>
      </c>
      <c r="K55" s="359"/>
      <c r="L55" s="359" t="s">
        <v>58</v>
      </c>
      <c r="M55" s="359"/>
      <c r="N55" s="360"/>
      <c r="O55" s="361"/>
      <c r="P55" s="101"/>
      <c r="Q55" s="362"/>
      <c r="R55" s="102"/>
      <c r="S55" s="364"/>
      <c r="T55" s="364" t="e">
        <f>IF(OR(C55=Dati!$B$29,C55=Dati!$C$29),'M53_A_P '!#REF!-Dati!$B$31+Dati!$F$31,'M53_A_P '!#REF!-Dati!$E$31+Dati!$F$31)</f>
        <v>#REF!</v>
      </c>
      <c r="U55" s="98"/>
      <c r="V55" s="98"/>
      <c r="W55" s="97" t="s">
        <v>15</v>
      </c>
      <c r="X55" s="107" t="s">
        <v>17</v>
      </c>
      <c r="Y55" s="103"/>
      <c r="Z55" s="380"/>
      <c r="AA55" s="365" t="s">
        <v>64</v>
      </c>
      <c r="AB55" s="366">
        <f t="shared" ref="AB55:AB60" si="3">IF(F55&lt;E55,E55-F55,E55-F55+24)</f>
        <v>0.27291666666666659</v>
      </c>
    </row>
    <row r="56" spans="1:28" ht="35.1" customHeight="1" x14ac:dyDescent="0.2">
      <c r="A56" s="108">
        <v>54034</v>
      </c>
      <c r="B56" s="109" t="s">
        <v>25</v>
      </c>
      <c r="C56" s="110" t="s">
        <v>20</v>
      </c>
      <c r="D56" s="111" t="s">
        <v>66</v>
      </c>
      <c r="E56" s="113">
        <v>0.87361111111111101</v>
      </c>
      <c r="F56" s="110">
        <v>0.71527777777777779</v>
      </c>
      <c r="G56" s="322" t="s">
        <v>41</v>
      </c>
      <c r="H56" s="347"/>
      <c r="I56" s="346" t="s">
        <v>56</v>
      </c>
      <c r="J56" s="346" t="s">
        <v>57</v>
      </c>
      <c r="K56" s="346" t="s">
        <v>39</v>
      </c>
      <c r="L56" s="346" t="s">
        <v>58</v>
      </c>
      <c r="M56" s="346"/>
      <c r="N56" s="348"/>
      <c r="O56" s="116"/>
      <c r="P56" s="101"/>
      <c r="Q56" s="114"/>
      <c r="R56" s="102"/>
      <c r="S56" s="115"/>
      <c r="T56" s="115" t="e">
        <f>IF(OR(C56=Dati!$B$29,C56=Dati!$C$29),'M53_A_P '!#REF!-Dati!$B$31+Dati!$F$31,'M53_A_P '!#REF!-Dati!$E$31+Dati!$F$31)</f>
        <v>#REF!</v>
      </c>
      <c r="U56" s="98"/>
      <c r="V56" s="98"/>
      <c r="W56" s="97" t="s">
        <v>15</v>
      </c>
      <c r="X56" s="97" t="s">
        <v>17</v>
      </c>
      <c r="Y56" s="103"/>
      <c r="Z56" s="343"/>
      <c r="AA56" s="325" t="s">
        <v>63</v>
      </c>
      <c r="AB56" s="144">
        <f t="shared" si="3"/>
        <v>0.15833333333333321</v>
      </c>
    </row>
    <row r="57" spans="1:28" ht="35.1" customHeight="1" x14ac:dyDescent="0.2">
      <c r="A57" s="352">
        <v>54267</v>
      </c>
      <c r="B57" s="353" t="s">
        <v>25</v>
      </c>
      <c r="C57" s="354" t="s">
        <v>19</v>
      </c>
      <c r="D57" s="354" t="s">
        <v>68</v>
      </c>
      <c r="E57" s="356">
        <v>2.9166666666666664E-2</v>
      </c>
      <c r="F57" s="355">
        <v>0.73472222222222217</v>
      </c>
      <c r="G57" s="357" t="s">
        <v>48</v>
      </c>
      <c r="H57" s="368" t="s">
        <v>55</v>
      </c>
      <c r="I57" s="369" t="s">
        <v>56</v>
      </c>
      <c r="J57" s="369" t="s">
        <v>57</v>
      </c>
      <c r="K57" s="369" t="s">
        <v>39</v>
      </c>
      <c r="L57" s="369" t="s">
        <v>58</v>
      </c>
      <c r="M57" s="359"/>
      <c r="N57" s="370"/>
      <c r="O57" s="361"/>
      <c r="P57" s="101"/>
      <c r="Q57" s="362"/>
      <c r="R57" s="102"/>
      <c r="S57" s="364"/>
      <c r="T57" s="364">
        <f>IF(OR(C57=Dati!$B$29,C57=Dati!$C$29),'M53_A_P '!F56-Dati!$B$31+Dati!$F$31,'M53_A_P '!F56-Dati!$E$31+Dati!$F$31)</f>
        <v>1.6319444444444444</v>
      </c>
      <c r="U57" s="98"/>
      <c r="V57" s="98"/>
      <c r="W57" s="97" t="s">
        <v>15</v>
      </c>
      <c r="X57" s="107" t="s">
        <v>17</v>
      </c>
      <c r="Y57" s="103"/>
      <c r="Z57" s="380"/>
      <c r="AA57" s="365"/>
      <c r="AB57" s="366">
        <f t="shared" si="3"/>
        <v>23.294444444444444</v>
      </c>
    </row>
    <row r="58" spans="1:28" ht="35.1" customHeight="1" x14ac:dyDescent="0.2">
      <c r="A58" s="108">
        <v>54042</v>
      </c>
      <c r="B58" s="109" t="s">
        <v>25</v>
      </c>
      <c r="C58" s="111" t="s">
        <v>20</v>
      </c>
      <c r="D58" s="111" t="s">
        <v>66</v>
      </c>
      <c r="E58" s="113">
        <v>4.9305555555555554E-2</v>
      </c>
      <c r="F58" s="111">
        <v>0.77222222222222225</v>
      </c>
      <c r="G58" s="324" t="s">
        <v>38</v>
      </c>
      <c r="H58" s="347" t="s">
        <v>55</v>
      </c>
      <c r="I58" s="346" t="s">
        <v>56</v>
      </c>
      <c r="J58" s="346" t="s">
        <v>57</v>
      </c>
      <c r="K58" s="346" t="s">
        <v>39</v>
      </c>
      <c r="L58" s="346" t="s">
        <v>58</v>
      </c>
      <c r="M58" s="346"/>
      <c r="N58" s="348" t="s">
        <v>60</v>
      </c>
      <c r="O58" s="116" t="s">
        <v>101</v>
      </c>
      <c r="P58" s="101"/>
      <c r="Q58" s="114"/>
      <c r="R58" s="102"/>
      <c r="S58" s="115"/>
      <c r="T58" s="115">
        <f>IF(OR(C58=Dati!$B$29,C58=Dati!$C$29),'M53_A_P '!F57-Dati!$B$31+Dati!$F$31,'M53_A_P '!F57-Dati!$E$31+Dati!$F$31)</f>
        <v>1.6722222222222221</v>
      </c>
      <c r="U58" s="98"/>
      <c r="V58" s="98"/>
      <c r="W58" s="97" t="s">
        <v>15</v>
      </c>
      <c r="X58" s="97" t="s">
        <v>17</v>
      </c>
      <c r="Y58" s="103"/>
      <c r="Z58" s="343" t="s">
        <v>196</v>
      </c>
      <c r="AA58" s="325" t="s">
        <v>63</v>
      </c>
      <c r="AB58" s="144">
        <f t="shared" si="3"/>
        <v>23.277083333333334</v>
      </c>
    </row>
    <row r="59" spans="1:28" ht="35.1" customHeight="1" x14ac:dyDescent="0.2">
      <c r="A59" s="352">
        <v>54221</v>
      </c>
      <c r="B59" s="353" t="s">
        <v>25</v>
      </c>
      <c r="C59" s="354" t="s">
        <v>19</v>
      </c>
      <c r="D59" s="354" t="s">
        <v>69</v>
      </c>
      <c r="E59" s="356">
        <v>5.2777777777777778E-2</v>
      </c>
      <c r="F59" s="355">
        <v>0.79513888888888884</v>
      </c>
      <c r="G59" s="357" t="s">
        <v>38</v>
      </c>
      <c r="H59" s="358"/>
      <c r="I59" s="359"/>
      <c r="J59" s="359" t="s">
        <v>57</v>
      </c>
      <c r="K59" s="359"/>
      <c r="L59" s="359"/>
      <c r="M59" s="359"/>
      <c r="N59" s="360"/>
      <c r="O59" s="361"/>
      <c r="P59" s="266"/>
      <c r="Q59" s="362"/>
      <c r="R59" s="267"/>
      <c r="S59" s="364"/>
      <c r="T59" s="364">
        <f>IF(OR(C59=Dati!$B$29,C59=Dati!$C$29),'M53_A_P '!F58-Dati!$B$31+Dati!$F$31,'M53_A_P '!F58-Dati!$E$31+Dati!$F$31)</f>
        <v>1.6888888888888889</v>
      </c>
      <c r="U59" s="61"/>
      <c r="V59" s="61"/>
      <c r="W59" s="62"/>
      <c r="X59" s="268"/>
      <c r="Y59" s="269"/>
      <c r="Z59" s="380"/>
      <c r="AA59" s="365"/>
      <c r="AB59" s="366">
        <f t="shared" si="3"/>
        <v>23.257638888888888</v>
      </c>
    </row>
    <row r="60" spans="1:28" ht="35.1" customHeight="1" x14ac:dyDescent="0.2">
      <c r="A60" s="119">
        <v>56117</v>
      </c>
      <c r="B60" s="120" t="s">
        <v>25</v>
      </c>
      <c r="C60" s="122" t="s">
        <v>103</v>
      </c>
      <c r="D60" s="122" t="s">
        <v>104</v>
      </c>
      <c r="E60" s="123">
        <v>0.99930555555555556</v>
      </c>
      <c r="F60" s="121">
        <v>0.8125</v>
      </c>
      <c r="G60" s="323" t="s">
        <v>194</v>
      </c>
      <c r="H60" s="124"/>
      <c r="I60" s="125" t="s">
        <v>56</v>
      </c>
      <c r="J60" s="125"/>
      <c r="K60" s="125"/>
      <c r="L60" s="125"/>
      <c r="M60" s="125"/>
      <c r="N60" s="126"/>
      <c r="O60" s="326" t="s">
        <v>14</v>
      </c>
      <c r="P60" s="146"/>
      <c r="Q60" s="127"/>
      <c r="R60" s="147"/>
      <c r="S60" s="128"/>
      <c r="T60" s="128">
        <f>IF(OR(C60=Dati!$B$29,C60=Dati!$C$29),'M53_A_P '!F59-Dati!$B$31+Dati!$F$31,'M53_A_P '!F59-Dati!$E$31+Dati!$F$31)</f>
        <v>1.7118055555555554</v>
      </c>
      <c r="U60" s="128"/>
      <c r="V60" s="128"/>
      <c r="W60" s="127"/>
      <c r="X60" s="127"/>
      <c r="Y60" s="148"/>
      <c r="Z60" s="345"/>
      <c r="AA60" s="148" t="s">
        <v>47</v>
      </c>
      <c r="AB60" s="129">
        <f t="shared" si="3"/>
        <v>0.18680555555555556</v>
      </c>
    </row>
    <row r="61" spans="1:28" ht="35.1" customHeight="1" x14ac:dyDescent="0.2">
      <c r="A61" s="132">
        <v>54165</v>
      </c>
      <c r="B61" s="133" t="s">
        <v>25</v>
      </c>
      <c r="C61" s="134" t="s">
        <v>197</v>
      </c>
      <c r="D61" s="134" t="s">
        <v>120</v>
      </c>
      <c r="E61" s="136">
        <v>1.3888888888888888E-2</v>
      </c>
      <c r="F61" s="287">
        <v>0.84027777777777779</v>
      </c>
      <c r="G61" s="288" t="s">
        <v>42</v>
      </c>
      <c r="H61" s="137" t="s">
        <v>55</v>
      </c>
      <c r="I61" s="138" t="s">
        <v>56</v>
      </c>
      <c r="J61" s="138" t="s">
        <v>57</v>
      </c>
      <c r="K61" s="138" t="s">
        <v>39</v>
      </c>
      <c r="L61" s="138" t="s">
        <v>58</v>
      </c>
      <c r="M61" s="138"/>
      <c r="N61" s="139"/>
      <c r="O61" s="320"/>
      <c r="P61" s="295"/>
      <c r="Q61" s="142"/>
      <c r="R61" s="296"/>
      <c r="S61" s="265"/>
      <c r="T61" s="265">
        <f>IF(OR(C61=Dati!$B$29,C61=Dati!$C$29),'M53_A_P '!F61-Dati!$B$31+Dati!$F$31,'M53_A_P '!F61-Dati!$E$31+Dati!$F$31)</f>
        <v>1.7777777777777777</v>
      </c>
      <c r="U61" s="140"/>
      <c r="V61" s="140"/>
      <c r="W61" s="142"/>
      <c r="X61" s="142"/>
      <c r="Y61" s="297"/>
      <c r="Z61" s="265" t="s">
        <v>107</v>
      </c>
      <c r="AA61" s="297" t="s">
        <v>47</v>
      </c>
      <c r="AB61" s="141">
        <f>IF(E61&lt;F61,E61-F61+24,E61-F61)</f>
        <v>23.173611111111111</v>
      </c>
    </row>
    <row r="62" spans="1:28" ht="35.1" customHeight="1" x14ac:dyDescent="0.2">
      <c r="A62" s="108">
        <v>54018</v>
      </c>
      <c r="B62" s="109" t="s">
        <v>25</v>
      </c>
      <c r="C62" s="110" t="s">
        <v>20</v>
      </c>
      <c r="D62" s="111" t="s">
        <v>66</v>
      </c>
      <c r="E62" s="113">
        <v>4.5833333333333337E-2</v>
      </c>
      <c r="F62" s="110">
        <v>0.85555555555555562</v>
      </c>
      <c r="G62" s="324" t="s">
        <v>40</v>
      </c>
      <c r="H62" s="347" t="s">
        <v>55</v>
      </c>
      <c r="I62" s="346" t="s">
        <v>56</v>
      </c>
      <c r="J62" s="346" t="s">
        <v>57</v>
      </c>
      <c r="K62" s="346" t="s">
        <v>39</v>
      </c>
      <c r="L62" s="346" t="s">
        <v>58</v>
      </c>
      <c r="M62" s="346" t="s">
        <v>59</v>
      </c>
      <c r="N62" s="348" t="s">
        <v>60</v>
      </c>
      <c r="O62" s="116"/>
      <c r="P62" s="101"/>
      <c r="Q62" s="114"/>
      <c r="R62" s="102"/>
      <c r="S62" s="115"/>
      <c r="T62" s="115">
        <f>IF(OR(C62=Dati!$B$29,C62=Dati!$C$29),'M53_A_P '!F62-Dati!$B$31+Dati!$F$31,'M53_A_P '!F62-Dati!$E$31+Dati!$F$31)</f>
        <v>1.7930555555555556</v>
      </c>
      <c r="U62" s="98"/>
      <c r="V62" s="98"/>
      <c r="W62" s="97" t="s">
        <v>15</v>
      </c>
      <c r="X62" s="97" t="s">
        <v>17</v>
      </c>
      <c r="Y62" s="103"/>
      <c r="Z62" s="343" t="s">
        <v>107</v>
      </c>
      <c r="AA62" s="325" t="s">
        <v>64</v>
      </c>
      <c r="AB62" s="144">
        <f>IF(F62&lt;E62,E62-F62,E62-F62+24)</f>
        <v>23.190277777777776</v>
      </c>
    </row>
    <row r="63" spans="1:28" ht="35.1" customHeight="1" x14ac:dyDescent="0.2">
      <c r="A63" s="352">
        <v>54198</v>
      </c>
      <c r="B63" s="353" t="s">
        <v>25</v>
      </c>
      <c r="C63" s="354" t="s">
        <v>19</v>
      </c>
      <c r="D63" s="354" t="s">
        <v>68</v>
      </c>
      <c r="E63" s="356">
        <v>3.1944444444444449E-2</v>
      </c>
      <c r="F63" s="355">
        <v>0.86875000000000002</v>
      </c>
      <c r="G63" s="357" t="s">
        <v>195</v>
      </c>
      <c r="H63" s="358" t="s">
        <v>55</v>
      </c>
      <c r="I63" s="359" t="s">
        <v>56</v>
      </c>
      <c r="J63" s="359" t="s">
        <v>57</v>
      </c>
      <c r="K63" s="359" t="s">
        <v>39</v>
      </c>
      <c r="L63" s="359" t="s">
        <v>58</v>
      </c>
      <c r="M63" s="359" t="s">
        <v>59</v>
      </c>
      <c r="N63" s="360"/>
      <c r="O63" s="361"/>
      <c r="P63" s="101"/>
      <c r="Q63" s="362"/>
      <c r="R63" s="102"/>
      <c r="S63" s="364"/>
      <c r="T63" s="364">
        <f>IF(OR(C63=Dati!$B$29,C63=Dati!$C$29),'M53_A_P '!F63-Dati!$B$31+Dati!$F$31,'M53_A_P '!F63-Dati!$E$31+Dati!$F$31)</f>
        <v>1.7854166666666667</v>
      </c>
      <c r="U63" s="98"/>
      <c r="V63" s="98"/>
      <c r="W63" s="97" t="s">
        <v>15</v>
      </c>
      <c r="X63" s="107" t="s">
        <v>17</v>
      </c>
      <c r="Y63" s="103"/>
      <c r="Z63" s="380"/>
      <c r="AA63" s="365"/>
      <c r="AB63" s="366">
        <f>IF(F63&lt;E63,E63-F63,E63-F63+24)</f>
        <v>23.163194444444443</v>
      </c>
    </row>
    <row r="64" spans="1:28" ht="35.1" customHeight="1" thickBot="1" x14ac:dyDescent="0.25">
      <c r="A64" s="381">
        <v>56102</v>
      </c>
      <c r="B64" s="382" t="s">
        <v>25</v>
      </c>
      <c r="C64" s="383" t="s">
        <v>19</v>
      </c>
      <c r="D64" s="383" t="s">
        <v>69</v>
      </c>
      <c r="E64" s="384">
        <v>8.6111111111111124E-2</v>
      </c>
      <c r="F64" s="385">
        <v>0.95138888888888884</v>
      </c>
      <c r="G64" s="386" t="s">
        <v>44</v>
      </c>
      <c r="H64" s="387"/>
      <c r="I64" s="388"/>
      <c r="J64" s="388"/>
      <c r="K64" s="388"/>
      <c r="L64" s="388"/>
      <c r="M64" s="388" t="s">
        <v>59</v>
      </c>
      <c r="N64" s="389"/>
      <c r="O64" s="390"/>
      <c r="P64" s="405"/>
      <c r="Q64" s="391"/>
      <c r="R64" s="407"/>
      <c r="S64" s="391"/>
      <c r="T64" s="391">
        <f>IF(OR(C64=Dati!$B$29,C64=Dati!$C$29),'M53_A_P '!F64-Dati!$B$31+Dati!$F$31,'M53_A_P '!F64-Dati!$E$31+Dati!$F$31)</f>
        <v>1.8680555555555554</v>
      </c>
      <c r="U64" s="100"/>
      <c r="V64" s="100"/>
      <c r="W64" s="99"/>
      <c r="X64" s="99"/>
      <c r="Y64" s="106"/>
      <c r="Z64" s="392"/>
      <c r="AA64" s="393" t="s">
        <v>63</v>
      </c>
      <c r="AB64" s="394"/>
    </row>
    <row r="65" spans="1:26" ht="50.1" customHeight="1" thickBot="1" x14ac:dyDescent="0.25">
      <c r="A65" s="63" t="s">
        <v>2</v>
      </c>
      <c r="B65" s="13"/>
      <c r="C65" s="13"/>
      <c r="D65" s="13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5"/>
      <c r="U65" s="14"/>
      <c r="V65" s="14"/>
      <c r="W65" s="14"/>
      <c r="X65" s="14"/>
    </row>
    <row r="66" spans="1:26" ht="35.1" customHeight="1" thickTop="1" x14ac:dyDescent="0.2">
      <c r="A66" s="16"/>
      <c r="B66" s="46"/>
      <c r="C66" s="17"/>
      <c r="D66" s="17"/>
      <c r="E66" s="18"/>
      <c r="F66" s="18"/>
      <c r="G66" s="19"/>
      <c r="H66" s="20"/>
      <c r="I66" s="21"/>
      <c r="J66" s="21"/>
      <c r="K66" s="21"/>
      <c r="L66" s="21"/>
      <c r="M66" s="21"/>
      <c r="N66" s="21"/>
      <c r="O66" s="22"/>
      <c r="P66" s="22"/>
      <c r="Q66" s="22"/>
      <c r="R66" s="23"/>
      <c r="S66" s="23"/>
      <c r="T66" s="23"/>
      <c r="U66" s="23"/>
      <c r="V66" s="23"/>
      <c r="W66" s="24"/>
      <c r="X66" s="25"/>
      <c r="Y66" s="25"/>
      <c r="Z66" s="26"/>
    </row>
    <row r="67" spans="1:26" ht="35.1" customHeight="1" thickBot="1" x14ac:dyDescent="0.25">
      <c r="A67" s="27"/>
      <c r="B67" s="47"/>
      <c r="C67" s="28"/>
      <c r="D67" s="28"/>
      <c r="E67" s="29"/>
      <c r="F67" s="29"/>
      <c r="G67" s="30"/>
      <c r="H67" s="31"/>
      <c r="I67" s="32"/>
      <c r="J67" s="32"/>
      <c r="K67" s="32"/>
      <c r="L67" s="32"/>
      <c r="M67" s="32"/>
      <c r="N67" s="32"/>
      <c r="O67" s="33"/>
      <c r="P67" s="33"/>
      <c r="Q67" s="33"/>
      <c r="R67" s="34"/>
      <c r="S67" s="34"/>
      <c r="T67" s="34"/>
      <c r="U67" s="34"/>
      <c r="V67" s="34"/>
      <c r="W67" s="35"/>
      <c r="X67" s="35"/>
      <c r="Y67" s="35"/>
      <c r="Z67" s="36"/>
    </row>
    <row r="68" spans="1:26" ht="46.5" thickTop="1" thickBot="1" x14ac:dyDescent="0.25">
      <c r="A68" s="45" t="s">
        <v>3</v>
      </c>
      <c r="B68" s="13"/>
      <c r="C68" s="13"/>
      <c r="D68" s="13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1:26" ht="35.1" customHeight="1" thickTop="1" x14ac:dyDescent="0.2">
      <c r="A69" s="37"/>
      <c r="B69" s="48"/>
      <c r="C69" s="17"/>
      <c r="D69" s="17"/>
      <c r="E69" s="18"/>
      <c r="F69" s="18"/>
      <c r="G69" s="19"/>
      <c r="H69" s="20"/>
      <c r="I69" s="21"/>
      <c r="J69" s="21"/>
      <c r="K69" s="21"/>
      <c r="L69" s="21"/>
      <c r="M69" s="21"/>
      <c r="N69" s="21"/>
      <c r="O69" s="22"/>
      <c r="P69" s="22"/>
      <c r="Q69" s="22"/>
      <c r="R69" s="38"/>
      <c r="S69" s="23"/>
      <c r="T69" s="23"/>
      <c r="U69" s="23"/>
      <c r="V69" s="23"/>
      <c r="W69" s="24"/>
      <c r="X69" s="25"/>
      <c r="Y69" s="39"/>
      <c r="Z69" s="40"/>
    </row>
    <row r="70" spans="1:26" ht="35.1" customHeight="1" thickBot="1" x14ac:dyDescent="0.25">
      <c r="A70" s="41"/>
      <c r="B70" s="49"/>
      <c r="C70" s="28"/>
      <c r="D70" s="28"/>
      <c r="E70" s="29"/>
      <c r="F70" s="29"/>
      <c r="G70" s="30"/>
      <c r="H70" s="31"/>
      <c r="I70" s="32"/>
      <c r="J70" s="32"/>
      <c r="K70" s="32"/>
      <c r="L70" s="32"/>
      <c r="M70" s="32"/>
      <c r="N70" s="32"/>
      <c r="O70" s="33"/>
      <c r="P70" s="33"/>
      <c r="Q70" s="33"/>
      <c r="R70" s="42"/>
      <c r="S70" s="34"/>
      <c r="T70" s="34"/>
      <c r="U70" s="34"/>
      <c r="V70" s="34"/>
      <c r="W70" s="35"/>
      <c r="X70" s="35"/>
      <c r="Y70" s="43"/>
      <c r="Z70" s="44"/>
    </row>
    <row r="71" spans="1:26" ht="70.150000000000006" customHeight="1" thickTop="1" x14ac:dyDescent="0.35">
      <c r="A71" s="539" t="s">
        <v>102</v>
      </c>
      <c r="B71" s="539"/>
      <c r="C71" s="539"/>
      <c r="D71" s="539"/>
      <c r="E71" s="539"/>
      <c r="F71" s="539"/>
      <c r="G71" s="539"/>
      <c r="H71" s="12"/>
      <c r="I71" s="12"/>
      <c r="J71" s="12"/>
      <c r="K71" s="12"/>
      <c r="M71" s="12"/>
      <c r="N71" s="12"/>
      <c r="O71" s="546"/>
      <c r="P71" s="546"/>
      <c r="Q71" s="546"/>
      <c r="R71" s="546"/>
      <c r="S71" s="546"/>
      <c r="T71" s="546"/>
      <c r="U71" s="546"/>
      <c r="V71" s="546"/>
      <c r="X71" s="539" t="s">
        <v>26</v>
      </c>
      <c r="Y71" s="539"/>
      <c r="Z71" s="539"/>
    </row>
    <row r="72" spans="1:26" ht="70.150000000000006" customHeight="1" x14ac:dyDescent="0.3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M72" s="12"/>
      <c r="N72" s="12"/>
      <c r="O72" s="57"/>
      <c r="P72" s="57"/>
      <c r="Q72" s="57"/>
      <c r="R72" s="57"/>
      <c r="S72" s="57"/>
      <c r="T72" s="57"/>
      <c r="U72" s="57"/>
      <c r="V72" s="57"/>
      <c r="X72" s="12"/>
      <c r="Y72" s="12"/>
      <c r="Z72" s="328"/>
    </row>
    <row r="73" spans="1:26" x14ac:dyDescent="0.2">
      <c r="X73" s="540"/>
      <c r="Y73" s="541"/>
      <c r="Z73" s="542"/>
    </row>
    <row r="85" spans="15:15" x14ac:dyDescent="0.2">
      <c r="O85" s="58"/>
    </row>
  </sheetData>
  <autoFilter ref="A2:AH65"/>
  <mergeCells count="7">
    <mergeCell ref="A71:G71"/>
    <mergeCell ref="X71:Z71"/>
    <mergeCell ref="X73:Z73"/>
    <mergeCell ref="C1:W1"/>
    <mergeCell ref="O71:V71"/>
    <mergeCell ref="A3:AB3"/>
    <mergeCell ref="A33:AB33"/>
  </mergeCells>
  <phoneticPr fontId="2" type="noConversion"/>
  <printOptions horizontalCentered="1" verticalCentered="1"/>
  <pageMargins left="0.25" right="0.25" top="0.75" bottom="0.75" header="0.3" footer="0.3"/>
  <pageSetup paperSize="8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78"/>
  <sheetViews>
    <sheetView tabSelected="1" zoomScale="55" zoomScaleNormal="55" workbookViewId="0">
      <selection activeCell="J83" sqref="J83:J84"/>
    </sheetView>
  </sheetViews>
  <sheetFormatPr defaultColWidth="8.85546875" defaultRowHeight="12.75" x14ac:dyDescent="0.2"/>
  <cols>
    <col min="1" max="1" width="23.85546875" customWidth="1"/>
    <col min="2" max="6" width="20.7109375" customWidth="1"/>
    <col min="7" max="7" width="24" customWidth="1"/>
    <col min="8" max="19" width="20.7109375" customWidth="1"/>
    <col min="20" max="20" width="20.7109375" style="498" customWidth="1"/>
    <col min="21" max="21" width="11" style="143" bestFit="1" customWidth="1"/>
    <col min="22" max="24" width="8.85546875" style="143"/>
    <col min="25" max="25" width="11" style="143" customWidth="1"/>
    <col min="26" max="16384" width="8.85546875" style="143"/>
  </cols>
  <sheetData>
    <row r="1" spans="1:21" ht="25.15" customHeight="1" thickTop="1" thickBot="1" x14ac:dyDescent="0.25">
      <c r="A1" s="553" t="s">
        <v>246</v>
      </c>
      <c r="B1" s="554"/>
      <c r="C1" s="543" t="s">
        <v>245</v>
      </c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55"/>
    </row>
    <row r="2" spans="1:21" ht="33" thickTop="1" thickBot="1" x14ac:dyDescent="0.25">
      <c r="A2" s="289" t="s">
        <v>29</v>
      </c>
      <c r="B2" s="416" t="s">
        <v>94</v>
      </c>
      <c r="C2" s="417" t="s">
        <v>18</v>
      </c>
      <c r="D2" s="417" t="s">
        <v>65</v>
      </c>
      <c r="E2" s="421" t="s">
        <v>204</v>
      </c>
      <c r="F2" s="421" t="s">
        <v>229</v>
      </c>
      <c r="G2" s="418" t="s">
        <v>1</v>
      </c>
      <c r="H2" s="419" t="s">
        <v>55</v>
      </c>
      <c r="I2" s="419" t="s">
        <v>56</v>
      </c>
      <c r="J2" s="419" t="s">
        <v>57</v>
      </c>
      <c r="K2" s="419" t="s">
        <v>39</v>
      </c>
      <c r="L2" s="419" t="s">
        <v>58</v>
      </c>
      <c r="M2" s="419" t="s">
        <v>59</v>
      </c>
      <c r="N2" s="419" t="s">
        <v>60</v>
      </c>
      <c r="O2" s="417" t="s">
        <v>6</v>
      </c>
      <c r="P2" s="417" t="s">
        <v>7</v>
      </c>
      <c r="Q2" s="418" t="s">
        <v>243</v>
      </c>
      <c r="R2" s="418" t="s">
        <v>244</v>
      </c>
      <c r="S2" s="420" t="s">
        <v>11</v>
      </c>
      <c r="T2" s="318" t="s">
        <v>91</v>
      </c>
    </row>
    <row r="3" spans="1:21" ht="25.15" customHeight="1" thickTop="1" x14ac:dyDescent="0.2">
      <c r="A3" s="504">
        <v>54261</v>
      </c>
      <c r="B3" s="505" t="s">
        <v>24</v>
      </c>
      <c r="C3" s="507" t="s">
        <v>197</v>
      </c>
      <c r="D3" s="507" t="s">
        <v>120</v>
      </c>
      <c r="E3" s="508">
        <v>4.1666666666666666E-3</v>
      </c>
      <c r="F3" s="508" t="str">
        <f t="shared" ref="F3:F34" si="0">CONCATENATE(HOUR(E3),"-",HOUR(E3)+1)</f>
        <v>0-1</v>
      </c>
      <c r="G3" s="509" t="s">
        <v>43</v>
      </c>
      <c r="H3" s="528"/>
      <c r="I3" s="529" t="s">
        <v>56</v>
      </c>
      <c r="J3" s="529" t="s">
        <v>57</v>
      </c>
      <c r="K3" s="529" t="s">
        <v>39</v>
      </c>
      <c r="L3" s="529" t="s">
        <v>58</v>
      </c>
      <c r="M3" s="529" t="s">
        <v>59</v>
      </c>
      <c r="N3" s="530" t="s">
        <v>60</v>
      </c>
      <c r="O3" s="510" t="s">
        <v>16</v>
      </c>
      <c r="P3" s="511"/>
      <c r="Q3" s="506">
        <f>IF(OR(C3=DatiMAD!$B$1,C3=DatiMAD!$C$1,C3=DatiMAD!$D$1),E3+DatiMAD!$B$2+DatiMAD!$F$3,E3+DatiMAD!$E$2+DatiMAD!$F$3)</f>
        <v>1.0145833333333334</v>
      </c>
      <c r="R3" s="506"/>
      <c r="S3" s="506"/>
      <c r="T3" s="525" t="s">
        <v>64</v>
      </c>
      <c r="U3" s="500"/>
    </row>
    <row r="4" spans="1:21" ht="25.15" customHeight="1" x14ac:dyDescent="0.2">
      <c r="A4" s="516">
        <v>51138</v>
      </c>
      <c r="B4" s="517" t="s">
        <v>24</v>
      </c>
      <c r="C4" s="518" t="s">
        <v>20</v>
      </c>
      <c r="D4" s="519" t="s">
        <v>66</v>
      </c>
      <c r="E4" s="520">
        <v>1.3888888888888888E-2</v>
      </c>
      <c r="F4" s="413" t="str">
        <f t="shared" si="0"/>
        <v>0-1</v>
      </c>
      <c r="G4" s="436" t="s">
        <v>40</v>
      </c>
      <c r="H4" s="531"/>
      <c r="I4" s="532"/>
      <c r="J4" s="532"/>
      <c r="K4" s="532"/>
      <c r="L4" s="532"/>
      <c r="M4" s="532"/>
      <c r="N4" s="533" t="s">
        <v>60</v>
      </c>
      <c r="O4" s="521"/>
      <c r="P4" s="522"/>
      <c r="Q4" s="441">
        <f>IF(OR(C4=DatiMAD!$B$1,C4=DatiMAD!$C$1,C4=DatiMAD!$D$1),E4+DatiMAD!$B$2+DatiMAD!$F$3,E4+DatiMAD!$E$2+DatiMAD!$F$3)</f>
        <v>1.0243055555555556</v>
      </c>
      <c r="R4" s="518"/>
      <c r="S4" s="518" t="s">
        <v>107</v>
      </c>
      <c r="T4" s="515" t="s">
        <v>63</v>
      </c>
      <c r="U4" s="500"/>
    </row>
    <row r="5" spans="1:21" ht="25.15" customHeight="1" x14ac:dyDescent="0.2">
      <c r="A5" s="512">
        <v>55248</v>
      </c>
      <c r="B5" s="434" t="s">
        <v>24</v>
      </c>
      <c r="C5" s="435" t="s">
        <v>19</v>
      </c>
      <c r="D5" s="435" t="s">
        <v>68</v>
      </c>
      <c r="E5" s="413">
        <v>3.1944444444444449E-2</v>
      </c>
      <c r="F5" s="413" t="str">
        <f t="shared" si="0"/>
        <v>0-1</v>
      </c>
      <c r="G5" s="436" t="s">
        <v>42</v>
      </c>
      <c r="H5" s="437"/>
      <c r="I5" s="438"/>
      <c r="J5" s="438" t="s">
        <v>57</v>
      </c>
      <c r="K5" s="438"/>
      <c r="L5" s="438" t="s">
        <v>58</v>
      </c>
      <c r="M5" s="438"/>
      <c r="N5" s="439" t="s">
        <v>60</v>
      </c>
      <c r="O5" s="440" t="s">
        <v>16</v>
      </c>
      <c r="P5" s="445"/>
      <c r="Q5" s="441">
        <f>IF(OR(C5=DatiMAD!$B$1,C5=DatiMAD!$C$1,C5=DatiMAD!$D$1),E5+DatiMAD!$B$2+DatiMAD!$F$3,E5+DatiMAD!$E$2+DatiMAD!$F$3)</f>
        <v>1.0423611111111111</v>
      </c>
      <c r="R5" s="441"/>
      <c r="S5" s="441" t="s">
        <v>240</v>
      </c>
      <c r="T5" s="515" t="s">
        <v>47</v>
      </c>
      <c r="U5" s="500"/>
    </row>
    <row r="6" spans="1:21" ht="25.15" customHeight="1" x14ac:dyDescent="0.2">
      <c r="A6" s="512">
        <v>55036</v>
      </c>
      <c r="B6" s="434" t="s">
        <v>24</v>
      </c>
      <c r="C6" s="435" t="s">
        <v>20</v>
      </c>
      <c r="D6" s="435" t="s">
        <v>66</v>
      </c>
      <c r="E6" s="413">
        <v>4.9305555555555554E-2</v>
      </c>
      <c r="F6" s="413" t="str">
        <f t="shared" si="0"/>
        <v>1-2</v>
      </c>
      <c r="G6" s="436" t="s">
        <v>41</v>
      </c>
      <c r="H6" s="442"/>
      <c r="I6" s="443" t="s">
        <v>56</v>
      </c>
      <c r="J6" s="443" t="s">
        <v>57</v>
      </c>
      <c r="K6" s="443" t="s">
        <v>39</v>
      </c>
      <c r="L6" s="443" t="s">
        <v>58</v>
      </c>
      <c r="M6" s="443" t="s">
        <v>59</v>
      </c>
      <c r="N6" s="444"/>
      <c r="O6" s="440"/>
      <c r="P6" s="445"/>
      <c r="Q6" s="441">
        <f>IF(OR(C6=DatiMAD!$B$1,C6=DatiMAD!$C$1,C6=DatiMAD!$D$1),E6+DatiMAD!$B$2+DatiMAD!$F$3,E6+DatiMAD!$E$2+DatiMAD!$F$3)</f>
        <v>1.0597222222222222</v>
      </c>
      <c r="R6" s="441"/>
      <c r="S6" s="441"/>
      <c r="T6" s="515" t="s">
        <v>63</v>
      </c>
      <c r="U6" s="500"/>
    </row>
    <row r="7" spans="1:21" ht="25.15" customHeight="1" x14ac:dyDescent="0.2">
      <c r="A7" s="512">
        <v>53153</v>
      </c>
      <c r="B7" s="434" t="s">
        <v>24</v>
      </c>
      <c r="C7" s="435" t="s">
        <v>197</v>
      </c>
      <c r="D7" s="435" t="s">
        <v>120</v>
      </c>
      <c r="E7" s="413">
        <v>5.5555555555555552E-2</v>
      </c>
      <c r="F7" s="413" t="str">
        <f t="shared" si="0"/>
        <v>1-2</v>
      </c>
      <c r="G7" s="436" t="s">
        <v>239</v>
      </c>
      <c r="H7" s="442"/>
      <c r="I7" s="443" t="s">
        <v>56</v>
      </c>
      <c r="J7" s="443" t="s">
        <v>57</v>
      </c>
      <c r="K7" s="443" t="s">
        <v>39</v>
      </c>
      <c r="L7" s="443" t="s">
        <v>58</v>
      </c>
      <c r="M7" s="443" t="s">
        <v>59</v>
      </c>
      <c r="N7" s="444"/>
      <c r="O7" s="440" t="s">
        <v>16</v>
      </c>
      <c r="P7" s="445"/>
      <c r="Q7" s="441">
        <f>IF(OR(C7=DatiMAD!$B$1,C7=DatiMAD!$C$1,C7=DatiMAD!$D$1),E7+DatiMAD!$B$2+DatiMAD!$F$3,E7+DatiMAD!$E$2+DatiMAD!$F$3)</f>
        <v>1.0659722222222223</v>
      </c>
      <c r="R7" s="441"/>
      <c r="S7" s="441" t="s">
        <v>107</v>
      </c>
      <c r="T7" s="515" t="s">
        <v>63</v>
      </c>
      <c r="U7" s="500"/>
    </row>
    <row r="8" spans="1:21" ht="25.15" customHeight="1" x14ac:dyDescent="0.2">
      <c r="A8" s="512">
        <v>53118</v>
      </c>
      <c r="B8" s="434" t="s">
        <v>24</v>
      </c>
      <c r="C8" s="435" t="s">
        <v>197</v>
      </c>
      <c r="D8" s="435" t="s">
        <v>120</v>
      </c>
      <c r="E8" s="413">
        <v>7.4305555555555555E-2</v>
      </c>
      <c r="F8" s="413" t="str">
        <f t="shared" si="0"/>
        <v>1-2</v>
      </c>
      <c r="G8" s="436" t="s">
        <v>38</v>
      </c>
      <c r="H8" s="437"/>
      <c r="I8" s="438" t="s">
        <v>56</v>
      </c>
      <c r="J8" s="438" t="s">
        <v>57</v>
      </c>
      <c r="K8" s="438" t="s">
        <v>39</v>
      </c>
      <c r="L8" s="438" t="s">
        <v>58</v>
      </c>
      <c r="M8" s="438" t="s">
        <v>59</v>
      </c>
      <c r="N8" s="439"/>
      <c r="O8" s="440" t="s">
        <v>16</v>
      </c>
      <c r="P8" s="445"/>
      <c r="Q8" s="535">
        <f>IF(OR(C8=DatiMAD!$B$1,C8=DatiMAD!$C$1,C8=DatiMAD!$D$1),E8+DatiMAD!$B$2+DatiMAD!$F$3,E8+DatiMAD!$E$2+DatiMAD!$F$3)</f>
        <v>1.0847222222222221</v>
      </c>
      <c r="R8" s="441"/>
      <c r="S8" s="441" t="s">
        <v>107</v>
      </c>
      <c r="T8" s="515" t="s">
        <v>63</v>
      </c>
    </row>
    <row r="9" spans="1:21" ht="25.15" customHeight="1" x14ac:dyDescent="0.2">
      <c r="A9" s="512">
        <v>53110</v>
      </c>
      <c r="B9" s="434" t="s">
        <v>24</v>
      </c>
      <c r="C9" s="435" t="s">
        <v>197</v>
      </c>
      <c r="D9" s="435" t="s">
        <v>120</v>
      </c>
      <c r="E9" s="413">
        <v>0.1125</v>
      </c>
      <c r="F9" s="413" t="str">
        <f t="shared" si="0"/>
        <v>2-3</v>
      </c>
      <c r="G9" s="436" t="s">
        <v>38</v>
      </c>
      <c r="H9" s="437" t="s">
        <v>55</v>
      </c>
      <c r="I9" s="438"/>
      <c r="J9" s="438"/>
      <c r="K9" s="438"/>
      <c r="L9" s="438"/>
      <c r="M9" s="438"/>
      <c r="N9" s="439"/>
      <c r="O9" s="440"/>
      <c r="P9" s="445"/>
      <c r="Q9" s="441">
        <f>IF(OR(C9=DatiMAD!$B$1,C9=DatiMAD!$C$1,C9=DatiMAD!$D$1),E9+DatiMAD!$B$2+DatiMAD!$F$3,E9+DatiMAD!$E$2+DatiMAD!$F$3)</f>
        <v>1.1229166666666668</v>
      </c>
      <c r="R9" s="441"/>
      <c r="S9" s="441" t="s">
        <v>107</v>
      </c>
      <c r="T9" s="515" t="s">
        <v>47</v>
      </c>
      <c r="U9" s="500"/>
    </row>
    <row r="10" spans="1:21" ht="24.6" customHeight="1" x14ac:dyDescent="0.2">
      <c r="A10" s="513">
        <v>54276</v>
      </c>
      <c r="B10" s="447" t="s">
        <v>25</v>
      </c>
      <c r="C10" s="448" t="s">
        <v>197</v>
      </c>
      <c r="D10" s="448" t="s">
        <v>120</v>
      </c>
      <c r="E10" s="463">
        <v>0.1277777777777778</v>
      </c>
      <c r="F10" s="463" t="str">
        <f>CONCATENATE(HOUR(E10),"-",HOUR(E10)+1)</f>
        <v>3-4</v>
      </c>
      <c r="G10" s="450" t="s">
        <v>193</v>
      </c>
      <c r="H10" s="451" t="s">
        <v>55</v>
      </c>
      <c r="I10" s="452"/>
      <c r="J10" s="452"/>
      <c r="K10" s="452"/>
      <c r="L10" s="452"/>
      <c r="M10" s="452"/>
      <c r="N10" s="453"/>
      <c r="O10" s="454"/>
      <c r="P10" s="455"/>
      <c r="Q10" s="458"/>
      <c r="R10" s="458">
        <f>IF(OR(C10=DatiMAD!$B$1,C10=DatiMAD!$C$1, C10=DatiMAD!$D$1),E10-DatiMAD!$B$3+DatiMAD!$F$3,E10-DatiMAD!$E$3+DatiMAD!$F$3)</f>
        <v>1.0652777777777778</v>
      </c>
      <c r="S10" s="458"/>
      <c r="T10" s="503" t="s">
        <v>64</v>
      </c>
      <c r="U10" s="501"/>
    </row>
    <row r="11" spans="1:21" ht="24.6" customHeight="1" x14ac:dyDescent="0.2">
      <c r="A11" s="512">
        <v>55270</v>
      </c>
      <c r="B11" s="434" t="s">
        <v>24</v>
      </c>
      <c r="C11" s="435" t="s">
        <v>19</v>
      </c>
      <c r="D11" s="435" t="s">
        <v>69</v>
      </c>
      <c r="E11" s="413" t="s">
        <v>247</v>
      </c>
      <c r="F11" s="413" t="str">
        <f>CONCATENATE(HOUR(E10),"-",HOUR(E10)+1)</f>
        <v>3-4</v>
      </c>
      <c r="G11" s="436" t="s">
        <v>44</v>
      </c>
      <c r="H11" s="437"/>
      <c r="I11" s="438" t="s">
        <v>56</v>
      </c>
      <c r="J11" s="438" t="s">
        <v>57</v>
      </c>
      <c r="K11" s="438" t="s">
        <v>39</v>
      </c>
      <c r="L11" s="438" t="s">
        <v>58</v>
      </c>
      <c r="M11" s="438" t="s">
        <v>59</v>
      </c>
      <c r="N11" s="439"/>
      <c r="O11" s="440" t="s">
        <v>16</v>
      </c>
      <c r="P11" s="445"/>
      <c r="Q11" s="441"/>
      <c r="R11" s="441"/>
      <c r="S11" s="441"/>
      <c r="T11" s="515" t="s">
        <v>63</v>
      </c>
      <c r="U11" s="501"/>
    </row>
    <row r="12" spans="1:21" ht="24.6" customHeight="1" x14ac:dyDescent="0.2">
      <c r="A12" s="513">
        <v>54251</v>
      </c>
      <c r="B12" s="447" t="s">
        <v>25</v>
      </c>
      <c r="C12" s="448" t="s">
        <v>19</v>
      </c>
      <c r="D12" s="448" t="s">
        <v>69</v>
      </c>
      <c r="E12" s="449">
        <v>0.13263888888888889</v>
      </c>
      <c r="F12" s="449" t="str">
        <f t="shared" si="0"/>
        <v>3-4</v>
      </c>
      <c r="G12" s="450" t="s">
        <v>44</v>
      </c>
      <c r="H12" s="451"/>
      <c r="I12" s="452"/>
      <c r="J12" s="452" t="s">
        <v>57</v>
      </c>
      <c r="K12" s="452" t="s">
        <v>39</v>
      </c>
      <c r="L12" s="452"/>
      <c r="M12" s="452"/>
      <c r="N12" s="453"/>
      <c r="O12" s="454" t="s">
        <v>16</v>
      </c>
      <c r="P12" s="455"/>
      <c r="Q12" s="458"/>
      <c r="R12" s="458">
        <f>IF(OR(C12=DatiMAD!$B$1,C12=DatiMAD!$C$1, C12=DatiMAD!$D$1),E12-DatiMAD!$B$3+DatiMAD!$F$3,E12-DatiMAD!$E$3+DatiMAD!$F$3)</f>
        <v>1.0493055555555555</v>
      </c>
      <c r="S12" s="458"/>
      <c r="T12" s="503" t="s">
        <v>47</v>
      </c>
      <c r="U12" s="501"/>
    </row>
    <row r="13" spans="1:21" ht="25.15" customHeight="1" x14ac:dyDescent="0.2">
      <c r="A13" s="513">
        <v>54240</v>
      </c>
      <c r="B13" s="447" t="s">
        <v>25</v>
      </c>
      <c r="C13" s="458" t="s">
        <v>20</v>
      </c>
      <c r="D13" s="448" t="s">
        <v>66</v>
      </c>
      <c r="E13" s="449">
        <v>0.1388888888888889</v>
      </c>
      <c r="F13" s="449" t="str">
        <f t="shared" si="0"/>
        <v>3-4</v>
      </c>
      <c r="G13" s="450" t="s">
        <v>40</v>
      </c>
      <c r="H13" s="460" t="s">
        <v>55</v>
      </c>
      <c r="I13" s="461"/>
      <c r="J13" s="461"/>
      <c r="K13" s="461"/>
      <c r="L13" s="461"/>
      <c r="M13" s="461"/>
      <c r="N13" s="462"/>
      <c r="O13" s="454"/>
      <c r="P13" s="455"/>
      <c r="Q13" s="458"/>
      <c r="R13" s="458">
        <f>IF(OR(C13=DatiMAD!$B$1,C13=DatiMAD!$C$1, C13=DatiMAD!$D$1),E13-DatiMAD!$B$3+DatiMAD!$F$3,E13-DatiMAD!$E$3+DatiMAD!$F$3)</f>
        <v>1.0763888888888888</v>
      </c>
      <c r="S13" s="458" t="s">
        <v>107</v>
      </c>
      <c r="T13" s="503" t="s">
        <v>64</v>
      </c>
      <c r="U13" s="501"/>
    </row>
    <row r="14" spans="1:21" ht="25.15" customHeight="1" x14ac:dyDescent="0.2">
      <c r="A14" s="512">
        <v>53222</v>
      </c>
      <c r="B14" s="434" t="s">
        <v>24</v>
      </c>
      <c r="C14" s="435" t="s">
        <v>19</v>
      </c>
      <c r="D14" s="435" t="s">
        <v>68</v>
      </c>
      <c r="E14" s="413">
        <v>0.15</v>
      </c>
      <c r="F14" s="413" t="str">
        <f>CONCATENATE(HOUR(E13),"-",HOUR(E13)+1)</f>
        <v>3-4</v>
      </c>
      <c r="G14" s="436" t="s">
        <v>38</v>
      </c>
      <c r="H14" s="437"/>
      <c r="I14" s="438" t="s">
        <v>56</v>
      </c>
      <c r="J14" s="438" t="s">
        <v>57</v>
      </c>
      <c r="K14" s="438" t="s">
        <v>39</v>
      </c>
      <c r="L14" s="438" t="s">
        <v>58</v>
      </c>
      <c r="M14" s="438" t="s">
        <v>59</v>
      </c>
      <c r="N14" s="439" t="s">
        <v>60</v>
      </c>
      <c r="O14" s="440" t="s">
        <v>16</v>
      </c>
      <c r="P14" s="445"/>
      <c r="Q14" s="441">
        <f>IF(OR(C14=DatiMAD!$B$1,C14=DatiMAD!$C$1,C14=DatiMAD!$D$1),E14+DatiMAD!$B$2+DatiMAD!$F$3,E14+DatiMAD!$E$2+DatiMAD!$F$3)</f>
        <v>1.1604166666666667</v>
      </c>
      <c r="R14" s="441"/>
      <c r="S14" s="441" t="s">
        <v>107</v>
      </c>
      <c r="T14" s="515" t="s">
        <v>63</v>
      </c>
      <c r="U14" s="501"/>
    </row>
    <row r="15" spans="1:21" ht="25.15" customHeight="1" x14ac:dyDescent="0.2">
      <c r="A15" s="513">
        <v>54243</v>
      </c>
      <c r="B15" s="447" t="s">
        <v>25</v>
      </c>
      <c r="C15" s="448" t="s">
        <v>19</v>
      </c>
      <c r="D15" s="448" t="s">
        <v>69</v>
      </c>
      <c r="E15" s="457">
        <v>0.15972222222222224</v>
      </c>
      <c r="F15" s="457" t="str">
        <f t="shared" si="0"/>
        <v>3-4</v>
      </c>
      <c r="G15" s="450" t="s">
        <v>44</v>
      </c>
      <c r="H15" s="451" t="s">
        <v>55</v>
      </c>
      <c r="I15" s="452"/>
      <c r="J15" s="452" t="s">
        <v>57</v>
      </c>
      <c r="K15" s="452" t="s">
        <v>39</v>
      </c>
      <c r="L15" s="452" t="s">
        <v>58</v>
      </c>
      <c r="M15" s="452" t="s">
        <v>59</v>
      </c>
      <c r="N15" s="453"/>
      <c r="O15" s="454"/>
      <c r="P15" s="455"/>
      <c r="Q15" s="458"/>
      <c r="R15" s="458">
        <f>IF(OR(C15=DatiMAD!$B$1,C15=DatiMAD!$C$1, C15=DatiMAD!$D$1),E15-DatiMAD!$B$3+DatiMAD!$F$3,E15-DatiMAD!$E$3+DatiMAD!$F$3)</f>
        <v>1.0763888888888888</v>
      </c>
      <c r="S15" s="458"/>
      <c r="T15" s="503" t="s">
        <v>47</v>
      </c>
      <c r="U15" s="501"/>
    </row>
    <row r="16" spans="1:21" ht="25.15" customHeight="1" x14ac:dyDescent="0.2">
      <c r="A16" s="513">
        <v>54274</v>
      </c>
      <c r="B16" s="447" t="s">
        <v>25</v>
      </c>
      <c r="C16" s="448" t="s">
        <v>197</v>
      </c>
      <c r="D16" s="448" t="s">
        <v>120</v>
      </c>
      <c r="E16" s="463">
        <v>0.17152777777777775</v>
      </c>
      <c r="F16" s="463" t="str">
        <f t="shared" si="0"/>
        <v>4-5</v>
      </c>
      <c r="G16" s="450" t="s">
        <v>193</v>
      </c>
      <c r="H16" s="451"/>
      <c r="I16" s="452" t="s">
        <v>56</v>
      </c>
      <c r="J16" s="452" t="s">
        <v>57</v>
      </c>
      <c r="K16" s="452" t="s">
        <v>39</v>
      </c>
      <c r="L16" s="452" t="s">
        <v>58</v>
      </c>
      <c r="M16" s="452" t="s">
        <v>59</v>
      </c>
      <c r="N16" s="453"/>
      <c r="O16" s="454" t="s">
        <v>16</v>
      </c>
      <c r="P16" s="456"/>
      <c r="Q16" s="523"/>
      <c r="R16" s="458">
        <f>IF(OR(C16=DatiMAD!$B$1,C16=DatiMAD!$C$1, C16=DatiMAD!$D$1),E16-DatiMAD!$B$3+DatiMAD!$F$3,E16-DatiMAD!$E$3+DatiMAD!$F$3)</f>
        <v>1.1090277777777777</v>
      </c>
      <c r="S16" s="523"/>
      <c r="T16" s="502" t="s">
        <v>63</v>
      </c>
      <c r="U16" s="501"/>
    </row>
    <row r="17" spans="1:21" ht="25.15" customHeight="1" x14ac:dyDescent="0.2">
      <c r="A17" s="513">
        <v>54020</v>
      </c>
      <c r="B17" s="447" t="s">
        <v>25</v>
      </c>
      <c r="C17" s="458" t="s">
        <v>20</v>
      </c>
      <c r="D17" s="448" t="s">
        <v>66</v>
      </c>
      <c r="E17" s="449">
        <v>0.18055555555555555</v>
      </c>
      <c r="F17" s="449" t="str">
        <f t="shared" si="0"/>
        <v>4-5</v>
      </c>
      <c r="G17" s="450" t="s">
        <v>40</v>
      </c>
      <c r="H17" s="460" t="s">
        <v>55</v>
      </c>
      <c r="I17" s="461" t="s">
        <v>56</v>
      </c>
      <c r="J17" s="461" t="s">
        <v>57</v>
      </c>
      <c r="K17" s="461" t="s">
        <v>39</v>
      </c>
      <c r="L17" s="461" t="s">
        <v>58</v>
      </c>
      <c r="M17" s="461" t="s">
        <v>59</v>
      </c>
      <c r="N17" s="462"/>
      <c r="O17" s="454" t="s">
        <v>16</v>
      </c>
      <c r="P17" s="455"/>
      <c r="Q17" s="458"/>
      <c r="R17" s="458">
        <f>IF(OR(C17=DatiMAD!$B$1,C17=DatiMAD!$C$1, C17=DatiMAD!$D$1),E17-DatiMAD!$B$3+DatiMAD!$F$3,E17-DatiMAD!$E$3+DatiMAD!$F$3)</f>
        <v>1.1180555555555556</v>
      </c>
      <c r="S17" s="458" t="s">
        <v>107</v>
      </c>
      <c r="T17" s="503" t="s">
        <v>63</v>
      </c>
      <c r="U17" s="501"/>
    </row>
    <row r="18" spans="1:21" ht="24.6" customHeight="1" x14ac:dyDescent="0.2">
      <c r="A18" s="513">
        <v>56111</v>
      </c>
      <c r="B18" s="447" t="s">
        <v>25</v>
      </c>
      <c r="C18" s="448" t="s">
        <v>197</v>
      </c>
      <c r="D18" s="448" t="s">
        <v>120</v>
      </c>
      <c r="E18" s="463">
        <v>0.21319444444444444</v>
      </c>
      <c r="F18" s="463" t="str">
        <f t="shared" si="0"/>
        <v>5-6</v>
      </c>
      <c r="G18" s="450" t="s">
        <v>200</v>
      </c>
      <c r="H18" s="451" t="s">
        <v>55</v>
      </c>
      <c r="I18" s="452" t="s">
        <v>56</v>
      </c>
      <c r="J18" s="452" t="s">
        <v>57</v>
      </c>
      <c r="K18" s="452" t="s">
        <v>39</v>
      </c>
      <c r="L18" s="452" t="s">
        <v>58</v>
      </c>
      <c r="M18" s="452" t="s">
        <v>59</v>
      </c>
      <c r="N18" s="453"/>
      <c r="O18" s="454" t="s">
        <v>16</v>
      </c>
      <c r="P18" s="455"/>
      <c r="Q18" s="458"/>
      <c r="R18" s="458">
        <f>IF(OR(C18=DatiMAD!$B$1,C18=DatiMAD!$C$1, C18=DatiMAD!$D$1),E18-DatiMAD!$B$3+DatiMAD!$F$3,E18-DatiMAD!$E$3+DatiMAD!$F$3)</f>
        <v>1.1506944444444445</v>
      </c>
      <c r="S18" s="458"/>
      <c r="T18" s="503" t="s">
        <v>47</v>
      </c>
      <c r="U18" s="501"/>
    </row>
    <row r="19" spans="1:21" ht="25.15" customHeight="1" x14ac:dyDescent="0.2">
      <c r="A19" s="513">
        <v>54102</v>
      </c>
      <c r="B19" s="447" t="s">
        <v>25</v>
      </c>
      <c r="C19" s="448" t="s">
        <v>197</v>
      </c>
      <c r="D19" s="448" t="s">
        <v>120</v>
      </c>
      <c r="E19" s="457">
        <v>0.3263888888888889</v>
      </c>
      <c r="F19" s="457" t="str">
        <f t="shared" si="0"/>
        <v>7-8</v>
      </c>
      <c r="G19" s="450" t="s">
        <v>239</v>
      </c>
      <c r="H19" s="460" t="s">
        <v>55</v>
      </c>
      <c r="I19" s="461" t="s">
        <v>56</v>
      </c>
      <c r="J19" s="461" t="s">
        <v>57</v>
      </c>
      <c r="K19" s="461" t="s">
        <v>39</v>
      </c>
      <c r="L19" s="461" t="s">
        <v>58</v>
      </c>
      <c r="M19" s="461"/>
      <c r="N19" s="462"/>
      <c r="O19" s="454" t="s">
        <v>16</v>
      </c>
      <c r="P19" s="455"/>
      <c r="Q19" s="458"/>
      <c r="R19" s="458">
        <f>IF(OR(C19=DatiMAD!$B$1,C19=DatiMAD!$C$1, C19=DatiMAD!$D$1),E19-DatiMAD!$B$3+DatiMAD!$F$3,E19-DatiMAD!$E$3+DatiMAD!$F$3)</f>
        <v>1.2638888888888888</v>
      </c>
      <c r="S19" s="458" t="s">
        <v>107</v>
      </c>
      <c r="T19" s="503" t="s">
        <v>63</v>
      </c>
      <c r="U19" s="500"/>
    </row>
    <row r="20" spans="1:21" ht="24.6" customHeight="1" x14ac:dyDescent="0.2">
      <c r="A20" s="513">
        <v>54124</v>
      </c>
      <c r="B20" s="447" t="s">
        <v>25</v>
      </c>
      <c r="C20" s="448" t="s">
        <v>197</v>
      </c>
      <c r="D20" s="448" t="s">
        <v>120</v>
      </c>
      <c r="E20" s="457">
        <v>0.3263888888888889</v>
      </c>
      <c r="F20" s="457" t="str">
        <f t="shared" si="0"/>
        <v>7-8</v>
      </c>
      <c r="G20" s="450" t="s">
        <v>239</v>
      </c>
      <c r="H20" s="460"/>
      <c r="I20" s="461"/>
      <c r="J20" s="461"/>
      <c r="K20" s="461"/>
      <c r="L20" s="461"/>
      <c r="M20" s="461" t="s">
        <v>59</v>
      </c>
      <c r="N20" s="462"/>
      <c r="O20" s="454" t="s">
        <v>16</v>
      </c>
      <c r="P20" s="455"/>
      <c r="Q20" s="536"/>
      <c r="R20" s="458">
        <f>IF(OR(C20=DatiMAD!$B$1,C20=DatiMAD!$C$1, C20=DatiMAD!$D$1),E20-DatiMAD!$B$3+DatiMAD!$F$3,E20-DatiMAD!$E$3+DatiMAD!$F$3)</f>
        <v>1.2638888888888888</v>
      </c>
      <c r="S20" s="458" t="s">
        <v>107</v>
      </c>
      <c r="T20" s="503" t="s">
        <v>63</v>
      </c>
      <c r="U20" s="501"/>
    </row>
    <row r="21" spans="1:21" ht="25.15" customHeight="1" x14ac:dyDescent="0.2">
      <c r="A21" s="512">
        <v>51044</v>
      </c>
      <c r="B21" s="434" t="s">
        <v>24</v>
      </c>
      <c r="C21" s="441" t="s">
        <v>20</v>
      </c>
      <c r="D21" s="435" t="s">
        <v>66</v>
      </c>
      <c r="E21" s="413">
        <v>0.34027777777777773</v>
      </c>
      <c r="F21" s="413" t="str">
        <f t="shared" si="0"/>
        <v>8-9</v>
      </c>
      <c r="G21" s="436" t="s">
        <v>40</v>
      </c>
      <c r="H21" s="442" t="s">
        <v>55</v>
      </c>
      <c r="I21" s="443" t="s">
        <v>56</v>
      </c>
      <c r="J21" s="443" t="s">
        <v>57</v>
      </c>
      <c r="K21" s="443" t="s">
        <v>39</v>
      </c>
      <c r="L21" s="443" t="s">
        <v>58</v>
      </c>
      <c r="M21" s="443" t="s">
        <v>59</v>
      </c>
      <c r="N21" s="444" t="s">
        <v>60</v>
      </c>
      <c r="O21" s="440"/>
      <c r="P21" s="445"/>
      <c r="Q21" s="441">
        <f>IF(OR(C21=DatiMAD!$B$1,C21=DatiMAD!$C$1,C21=DatiMAD!$D$1),E21+DatiMAD!$B$2+DatiMAD!$F$3,E21+DatiMAD!$E$2+DatiMAD!$F$3)</f>
        <v>1.3506944444444444</v>
      </c>
      <c r="R21" s="441"/>
      <c r="S21" s="441" t="s">
        <v>107</v>
      </c>
      <c r="T21" s="515" t="s">
        <v>63</v>
      </c>
      <c r="U21" s="501"/>
    </row>
    <row r="22" spans="1:21" ht="25.15" customHeight="1" x14ac:dyDescent="0.2">
      <c r="A22" s="513">
        <v>54214</v>
      </c>
      <c r="B22" s="447" t="s">
        <v>25</v>
      </c>
      <c r="C22" s="448" t="s">
        <v>19</v>
      </c>
      <c r="D22" s="448" t="s">
        <v>69</v>
      </c>
      <c r="E22" s="463">
        <v>0.35486111111111113</v>
      </c>
      <c r="F22" s="463" t="str">
        <f t="shared" si="0"/>
        <v>8-9</v>
      </c>
      <c r="G22" s="450" t="s">
        <v>44</v>
      </c>
      <c r="H22" s="451" t="s">
        <v>55</v>
      </c>
      <c r="I22" s="452"/>
      <c r="J22" s="452"/>
      <c r="K22" s="452"/>
      <c r="L22" s="452"/>
      <c r="M22" s="452"/>
      <c r="N22" s="453"/>
      <c r="O22" s="454" t="s">
        <v>16</v>
      </c>
      <c r="P22" s="455"/>
      <c r="Q22" s="458"/>
      <c r="R22" s="458">
        <f>IF(OR(C22=DatiMAD!$B$1,C22=DatiMAD!$C$1, C22=DatiMAD!$D$1),E22-DatiMAD!$B$3+DatiMAD!$F$3,E22-DatiMAD!$E$3+DatiMAD!$F$3)</f>
        <v>1.2715277777777778</v>
      </c>
      <c r="S22" s="458"/>
      <c r="T22" s="503" t="s">
        <v>63</v>
      </c>
      <c r="U22" s="501"/>
    </row>
    <row r="23" spans="1:21" ht="25.15" customHeight="1" x14ac:dyDescent="0.2">
      <c r="A23" s="513">
        <v>56130</v>
      </c>
      <c r="B23" s="447" t="s">
        <v>25</v>
      </c>
      <c r="C23" s="448" t="s">
        <v>238</v>
      </c>
      <c r="D23" s="448" t="s">
        <v>67</v>
      </c>
      <c r="E23" s="457">
        <v>0.375</v>
      </c>
      <c r="F23" s="457" t="str">
        <f t="shared" si="0"/>
        <v>9-10</v>
      </c>
      <c r="G23" s="450" t="s">
        <v>41</v>
      </c>
      <c r="H23" s="451"/>
      <c r="I23" s="452"/>
      <c r="J23" s="452"/>
      <c r="K23" s="452"/>
      <c r="L23" s="452"/>
      <c r="M23" s="452" t="s">
        <v>59</v>
      </c>
      <c r="N23" s="453"/>
      <c r="O23" s="454"/>
      <c r="P23" s="455"/>
      <c r="Q23" s="458"/>
      <c r="R23" s="458">
        <f>IF(OR(C23=DatiMAD!$B$1,C23=DatiMAD!$C$1, C23=DatiMAD!$D$1),E23-DatiMAD!$B$3+DatiMAD!$F$3,E23-DatiMAD!$E$3+DatiMAD!$F$3)</f>
        <v>1.3125</v>
      </c>
      <c r="S23" s="458"/>
      <c r="T23" s="503" t="s">
        <v>63</v>
      </c>
      <c r="U23" s="501"/>
    </row>
    <row r="24" spans="1:21" ht="25.15" customHeight="1" x14ac:dyDescent="0.2">
      <c r="A24" s="513">
        <v>54105</v>
      </c>
      <c r="B24" s="447" t="s">
        <v>25</v>
      </c>
      <c r="C24" s="448" t="s">
        <v>197</v>
      </c>
      <c r="D24" s="448" t="s">
        <v>120</v>
      </c>
      <c r="E24" s="465">
        <v>0.39583333333333331</v>
      </c>
      <c r="F24" s="465" t="str">
        <f t="shared" si="0"/>
        <v>9-10</v>
      </c>
      <c r="G24" s="450" t="s">
        <v>48</v>
      </c>
      <c r="H24" s="451"/>
      <c r="I24" s="452" t="s">
        <v>56</v>
      </c>
      <c r="J24" s="452" t="s">
        <v>57</v>
      </c>
      <c r="K24" s="452" t="s">
        <v>39</v>
      </c>
      <c r="L24" s="452" t="s">
        <v>58</v>
      </c>
      <c r="M24" s="452" t="s">
        <v>59</v>
      </c>
      <c r="N24" s="453"/>
      <c r="O24" s="454" t="s">
        <v>16</v>
      </c>
      <c r="P24" s="455"/>
      <c r="Q24" s="458"/>
      <c r="R24" s="458">
        <f>IF(OR(C24=DatiMAD!$B$1,C24=DatiMAD!$C$1, C24=DatiMAD!$D$1),E24-DatiMAD!$B$3+DatiMAD!$F$3,E24-DatiMAD!$E$3+DatiMAD!$F$3)</f>
        <v>1.3333333333333333</v>
      </c>
      <c r="S24" s="458" t="s">
        <v>107</v>
      </c>
      <c r="T24" s="503" t="s">
        <v>47</v>
      </c>
      <c r="U24" s="501"/>
    </row>
    <row r="25" spans="1:21" ht="25.15" customHeight="1" x14ac:dyDescent="0.2">
      <c r="A25" s="513">
        <v>54201</v>
      </c>
      <c r="B25" s="447" t="s">
        <v>25</v>
      </c>
      <c r="C25" s="448" t="s">
        <v>19</v>
      </c>
      <c r="D25" s="448" t="s">
        <v>68</v>
      </c>
      <c r="E25" s="464">
        <v>0.49861111111111112</v>
      </c>
      <c r="F25" s="464" t="str">
        <f t="shared" si="0"/>
        <v>11-12</v>
      </c>
      <c r="G25" s="450" t="s">
        <v>38</v>
      </c>
      <c r="H25" s="451" t="s">
        <v>55</v>
      </c>
      <c r="I25" s="452" t="s">
        <v>56</v>
      </c>
      <c r="J25" s="452" t="s">
        <v>57</v>
      </c>
      <c r="K25" s="452" t="s">
        <v>39</v>
      </c>
      <c r="L25" s="452" t="s">
        <v>58</v>
      </c>
      <c r="M25" s="452" t="s">
        <v>59</v>
      </c>
      <c r="N25" s="453"/>
      <c r="O25" s="454" t="s">
        <v>16</v>
      </c>
      <c r="P25" s="455"/>
      <c r="Q25" s="458"/>
      <c r="R25" s="458">
        <f>IF(OR(C25=DatiMAD!$B$1,C25=DatiMAD!$C$1, C25=DatiMAD!$D$1),E25-DatiMAD!$B$3+DatiMAD!$F$3,E25-DatiMAD!$E$3+DatiMAD!$F$3)</f>
        <v>1.4152777777777779</v>
      </c>
      <c r="S25" s="458" t="s">
        <v>107</v>
      </c>
      <c r="T25" s="503" t="s">
        <v>47</v>
      </c>
      <c r="U25" s="500"/>
    </row>
    <row r="26" spans="1:21" ht="25.15" customHeight="1" x14ac:dyDescent="0.2">
      <c r="A26" s="513">
        <v>54246</v>
      </c>
      <c r="B26" s="447" t="s">
        <v>25</v>
      </c>
      <c r="C26" s="448" t="s">
        <v>197</v>
      </c>
      <c r="D26" s="448" t="s">
        <v>120</v>
      </c>
      <c r="E26" s="465">
        <v>0.5</v>
      </c>
      <c r="F26" s="465" t="str">
        <f t="shared" si="0"/>
        <v>12-13</v>
      </c>
      <c r="G26" s="450" t="s">
        <v>43</v>
      </c>
      <c r="H26" s="451" t="s">
        <v>55</v>
      </c>
      <c r="I26" s="452" t="s">
        <v>56</v>
      </c>
      <c r="J26" s="452" t="s">
        <v>57</v>
      </c>
      <c r="K26" s="452" t="s">
        <v>39</v>
      </c>
      <c r="L26" s="452" t="s">
        <v>58</v>
      </c>
      <c r="M26" s="452" t="s">
        <v>59</v>
      </c>
      <c r="N26" s="453"/>
      <c r="O26" s="454" t="s">
        <v>16</v>
      </c>
      <c r="P26" s="456"/>
      <c r="Q26" s="537"/>
      <c r="R26" s="458">
        <f>IF(OR(C26=DatiMAD!$B$1,C26=DatiMAD!$C$1, C26=DatiMAD!$D$1),E26-DatiMAD!$B$3+DatiMAD!$F$3,E26-DatiMAD!$E$3+DatiMAD!$F$3)</f>
        <v>1.4375</v>
      </c>
      <c r="S26" s="523"/>
      <c r="T26" s="502" t="s">
        <v>64</v>
      </c>
      <c r="U26" s="500"/>
    </row>
    <row r="27" spans="1:21" ht="25.15" customHeight="1" x14ac:dyDescent="0.2">
      <c r="A27" s="512">
        <v>55251</v>
      </c>
      <c r="B27" s="434" t="s">
        <v>24</v>
      </c>
      <c r="C27" s="435" t="s">
        <v>197</v>
      </c>
      <c r="D27" s="435" t="s">
        <v>120</v>
      </c>
      <c r="E27" s="299">
        <v>0.51527777777777783</v>
      </c>
      <c r="F27" s="299" t="str">
        <f t="shared" si="0"/>
        <v>12-13</v>
      </c>
      <c r="G27" s="436" t="s">
        <v>42</v>
      </c>
      <c r="H27" s="437"/>
      <c r="I27" s="438" t="s">
        <v>56</v>
      </c>
      <c r="J27" s="438" t="s">
        <v>57</v>
      </c>
      <c r="K27" s="438" t="s">
        <v>39</v>
      </c>
      <c r="L27" s="438" t="s">
        <v>58</v>
      </c>
      <c r="M27" s="438" t="s">
        <v>59</v>
      </c>
      <c r="N27" s="439"/>
      <c r="O27" s="440" t="s">
        <v>16</v>
      </c>
      <c r="P27" s="446"/>
      <c r="Q27" s="441">
        <f>IF(OR(C27=DatiMAD!$B$1,C27=DatiMAD!$C$1,C27=DatiMAD!$D$1),E27+DatiMAD!$B$2+DatiMAD!$F$3,E27+DatiMAD!$E$2+DatiMAD!$F$3)</f>
        <v>1.5256944444444445</v>
      </c>
      <c r="R27" s="524"/>
      <c r="S27" s="441" t="s">
        <v>240</v>
      </c>
      <c r="T27" s="515" t="s">
        <v>47</v>
      </c>
      <c r="U27" s="500"/>
    </row>
    <row r="28" spans="1:21" ht="25.15" customHeight="1" x14ac:dyDescent="0.2">
      <c r="A28" s="513">
        <v>54024</v>
      </c>
      <c r="B28" s="447" t="s">
        <v>25</v>
      </c>
      <c r="C28" s="458" t="s">
        <v>20</v>
      </c>
      <c r="D28" s="448" t="s">
        <v>66</v>
      </c>
      <c r="E28" s="458">
        <v>0.53125</v>
      </c>
      <c r="F28" s="458" t="str">
        <f t="shared" si="0"/>
        <v>12-13</v>
      </c>
      <c r="G28" s="450" t="s">
        <v>40</v>
      </c>
      <c r="H28" s="460" t="s">
        <v>55</v>
      </c>
      <c r="I28" s="461" t="s">
        <v>56</v>
      </c>
      <c r="J28" s="461" t="s">
        <v>57</v>
      </c>
      <c r="K28" s="461" t="s">
        <v>39</v>
      </c>
      <c r="L28" s="461" t="s">
        <v>58</v>
      </c>
      <c r="M28" s="461" t="s">
        <v>59</v>
      </c>
      <c r="N28" s="462" t="s">
        <v>60</v>
      </c>
      <c r="O28" s="454"/>
      <c r="P28" s="455"/>
      <c r="Q28" s="458"/>
      <c r="R28" s="458">
        <f>IF(OR(C28=DatiMAD!$B$1,C28=DatiMAD!$C$1, C28=DatiMAD!$D$1),E28-DatiMAD!$B$3+DatiMAD!$F$3,E28-DatiMAD!$E$3+DatiMAD!$F$3)</f>
        <v>1.46875</v>
      </c>
      <c r="S28" s="458" t="s">
        <v>107</v>
      </c>
      <c r="T28" s="503" t="s">
        <v>64</v>
      </c>
      <c r="U28" s="500"/>
    </row>
    <row r="29" spans="1:21" ht="25.15" customHeight="1" x14ac:dyDescent="0.2">
      <c r="A29" s="513">
        <v>54111</v>
      </c>
      <c r="B29" s="447" t="s">
        <v>25</v>
      </c>
      <c r="C29" s="448" t="s">
        <v>197</v>
      </c>
      <c r="D29" s="448" t="s">
        <v>120</v>
      </c>
      <c r="E29" s="465">
        <v>0.54166666666666663</v>
      </c>
      <c r="F29" s="465" t="str">
        <f t="shared" si="0"/>
        <v>13-14</v>
      </c>
      <c r="G29" s="450" t="s">
        <v>38</v>
      </c>
      <c r="H29" s="451" t="s">
        <v>55</v>
      </c>
      <c r="I29" s="452" t="s">
        <v>56</v>
      </c>
      <c r="J29" s="452" t="s">
        <v>57</v>
      </c>
      <c r="K29" s="452" t="s">
        <v>39</v>
      </c>
      <c r="L29" s="452" t="s">
        <v>58</v>
      </c>
      <c r="M29" s="452" t="s">
        <v>59</v>
      </c>
      <c r="N29" s="453"/>
      <c r="O29" s="454" t="s">
        <v>16</v>
      </c>
      <c r="P29" s="455"/>
      <c r="Q29" s="458"/>
      <c r="R29" s="458">
        <f>IF(OR(C29=DatiMAD!$B$1,C29=DatiMAD!$C$1, C29=DatiMAD!$D$1),E29-DatiMAD!$B$3+DatiMAD!$F$3,E29-DatiMAD!$E$3+DatiMAD!$F$3)</f>
        <v>1.4791666666666665</v>
      </c>
      <c r="S29" s="458" t="s">
        <v>240</v>
      </c>
      <c r="T29" s="503" t="s">
        <v>47</v>
      </c>
      <c r="U29" s="500"/>
    </row>
    <row r="30" spans="1:21" ht="25.15" customHeight="1" x14ac:dyDescent="0.2">
      <c r="A30" s="513">
        <v>54153</v>
      </c>
      <c r="B30" s="447" t="s">
        <v>25</v>
      </c>
      <c r="C30" s="448" t="s">
        <v>19</v>
      </c>
      <c r="D30" s="448" t="s">
        <v>68</v>
      </c>
      <c r="E30" s="464">
        <v>0.56041666666666667</v>
      </c>
      <c r="F30" s="464" t="str">
        <f t="shared" si="0"/>
        <v>13-14</v>
      </c>
      <c r="G30" s="450" t="s">
        <v>42</v>
      </c>
      <c r="H30" s="451" t="s">
        <v>55</v>
      </c>
      <c r="I30" s="452"/>
      <c r="J30" s="452" t="s">
        <v>57</v>
      </c>
      <c r="K30" s="452"/>
      <c r="L30" s="452" t="s">
        <v>58</v>
      </c>
      <c r="M30" s="452"/>
      <c r="N30" s="453"/>
      <c r="O30" s="454" t="s">
        <v>16</v>
      </c>
      <c r="P30" s="455"/>
      <c r="Q30" s="536"/>
      <c r="R30" s="458">
        <f>IF(OR(C30=DatiMAD!$B$1,C30=DatiMAD!$C$1, C30=DatiMAD!$D$1),E30-DatiMAD!$B$3+DatiMAD!$F$3,E30-DatiMAD!$E$3+DatiMAD!$F$3)</f>
        <v>1.4770833333333333</v>
      </c>
      <c r="S30" s="458" t="s">
        <v>240</v>
      </c>
      <c r="T30" s="503" t="s">
        <v>47</v>
      </c>
      <c r="U30" s="500"/>
    </row>
    <row r="31" spans="1:21" ht="25.15" customHeight="1" x14ac:dyDescent="0.2">
      <c r="A31" s="512">
        <v>55263</v>
      </c>
      <c r="B31" s="434" t="s">
        <v>24</v>
      </c>
      <c r="C31" s="435" t="s">
        <v>19</v>
      </c>
      <c r="D31" s="435" t="s">
        <v>69</v>
      </c>
      <c r="E31" s="413">
        <v>0.58124999999999993</v>
      </c>
      <c r="F31" s="413" t="str">
        <f t="shared" si="0"/>
        <v>13-14</v>
      </c>
      <c r="G31" s="436" t="s">
        <v>44</v>
      </c>
      <c r="H31" s="437" t="s">
        <v>55</v>
      </c>
      <c r="I31" s="438" t="s">
        <v>56</v>
      </c>
      <c r="J31" s="438" t="s">
        <v>57</v>
      </c>
      <c r="K31" s="438" t="s">
        <v>39</v>
      </c>
      <c r="L31" s="438" t="s">
        <v>58</v>
      </c>
      <c r="M31" s="438" t="s">
        <v>59</v>
      </c>
      <c r="N31" s="439"/>
      <c r="O31" s="440" t="s">
        <v>16</v>
      </c>
      <c r="P31" s="445"/>
      <c r="Q31" s="441">
        <f>IF(OR(C31=DatiMAD!$B$1,C31=DatiMAD!$C$1,C31=DatiMAD!$D$1),E31+DatiMAD!$B$2+DatiMAD!$F$3,E31+DatiMAD!$E$2+DatiMAD!$F$3)</f>
        <v>1.5916666666666666</v>
      </c>
      <c r="R31" s="441"/>
      <c r="S31" s="441"/>
      <c r="T31" s="515" t="s">
        <v>63</v>
      </c>
      <c r="U31" s="500"/>
    </row>
    <row r="32" spans="1:21" ht="25.15" customHeight="1" x14ac:dyDescent="0.2">
      <c r="A32" s="513">
        <v>56103</v>
      </c>
      <c r="B32" s="447" t="s">
        <v>25</v>
      </c>
      <c r="C32" s="448" t="s">
        <v>197</v>
      </c>
      <c r="D32" s="448" t="s">
        <v>120</v>
      </c>
      <c r="E32" s="463">
        <v>0.58333333333333337</v>
      </c>
      <c r="F32" s="463" t="str">
        <f t="shared" si="0"/>
        <v>14-15</v>
      </c>
      <c r="G32" s="450" t="s">
        <v>200</v>
      </c>
      <c r="H32" s="451" t="s">
        <v>55</v>
      </c>
      <c r="I32" s="452" t="s">
        <v>56</v>
      </c>
      <c r="J32" s="452" t="s">
        <v>57</v>
      </c>
      <c r="K32" s="452" t="s">
        <v>39</v>
      </c>
      <c r="L32" s="452" t="s">
        <v>58</v>
      </c>
      <c r="M32" s="452" t="s">
        <v>59</v>
      </c>
      <c r="N32" s="453"/>
      <c r="O32" s="454" t="s">
        <v>16</v>
      </c>
      <c r="P32" s="455"/>
      <c r="Q32" s="458"/>
      <c r="R32" s="458">
        <f>IF(OR(C32=DatiMAD!$B$1,C32=DatiMAD!$C$1, C32=DatiMAD!$D$1),E32-DatiMAD!$B$3+DatiMAD!$F$3,E32-DatiMAD!$E$3+DatiMAD!$F$3)</f>
        <v>1.5208333333333335</v>
      </c>
      <c r="S32" s="458"/>
      <c r="T32" s="503" t="s">
        <v>47</v>
      </c>
      <c r="U32" s="500"/>
    </row>
    <row r="33" spans="1:21" ht="25.15" customHeight="1" x14ac:dyDescent="0.2">
      <c r="A33" s="513">
        <v>56122</v>
      </c>
      <c r="B33" s="447" t="s">
        <v>25</v>
      </c>
      <c r="C33" s="448" t="s">
        <v>238</v>
      </c>
      <c r="D33" s="448" t="s">
        <v>67</v>
      </c>
      <c r="E33" s="457">
        <v>0.60277777777777775</v>
      </c>
      <c r="F33" s="457" t="str">
        <f t="shared" si="0"/>
        <v>14-15</v>
      </c>
      <c r="G33" s="450" t="s">
        <v>41</v>
      </c>
      <c r="H33" s="451"/>
      <c r="I33" s="452" t="s">
        <v>56</v>
      </c>
      <c r="J33" s="452"/>
      <c r="K33" s="452"/>
      <c r="L33" s="452"/>
      <c r="M33" s="452"/>
      <c r="N33" s="453"/>
      <c r="O33" s="454"/>
      <c r="P33" s="455"/>
      <c r="Q33" s="536"/>
      <c r="R33" s="458">
        <f>IF(OR(C33=DatiMAD!$B$1,C33=DatiMAD!$C$1, C33=DatiMAD!$D$1),E33-DatiMAD!$B$3+DatiMAD!$F$3,E33-DatiMAD!$E$3+DatiMAD!$F$3)</f>
        <v>1.5402777777777779</v>
      </c>
      <c r="S33" s="458"/>
      <c r="T33" s="503" t="s">
        <v>63</v>
      </c>
      <c r="U33" s="500"/>
    </row>
    <row r="34" spans="1:21" ht="25.15" customHeight="1" x14ac:dyDescent="0.2">
      <c r="A34" s="512">
        <v>55246</v>
      </c>
      <c r="B34" s="434" t="s">
        <v>24</v>
      </c>
      <c r="C34" s="435" t="s">
        <v>197</v>
      </c>
      <c r="D34" s="435" t="s">
        <v>120</v>
      </c>
      <c r="E34" s="413">
        <v>0.61458333333333337</v>
      </c>
      <c r="F34" s="413" t="str">
        <f t="shared" si="0"/>
        <v>14-15</v>
      </c>
      <c r="G34" s="436" t="s">
        <v>200</v>
      </c>
      <c r="H34" s="437" t="s">
        <v>55</v>
      </c>
      <c r="I34" s="438" t="s">
        <v>56</v>
      </c>
      <c r="J34" s="438" t="s">
        <v>57</v>
      </c>
      <c r="K34" s="438" t="s">
        <v>39</v>
      </c>
      <c r="L34" s="438" t="s">
        <v>58</v>
      </c>
      <c r="M34" s="438" t="s">
        <v>59</v>
      </c>
      <c r="N34" s="439"/>
      <c r="O34" s="440" t="s">
        <v>16</v>
      </c>
      <c r="P34" s="445"/>
      <c r="Q34" s="441">
        <f>IF(OR(C34=DatiMAD!$B$1,C34=DatiMAD!$C$1,C34=DatiMAD!$D$1),E34+DatiMAD!$B$2+DatiMAD!$F$3,E34+DatiMAD!$E$2+DatiMAD!$F$3)</f>
        <v>1.625</v>
      </c>
      <c r="R34" s="441"/>
      <c r="S34" s="441"/>
      <c r="T34" s="515" t="s">
        <v>63</v>
      </c>
      <c r="U34" s="500"/>
    </row>
    <row r="35" spans="1:21" ht="25.15" customHeight="1" x14ac:dyDescent="0.2">
      <c r="A35" s="513">
        <v>54212</v>
      </c>
      <c r="B35" s="447" t="s">
        <v>25</v>
      </c>
      <c r="C35" s="448" t="s">
        <v>19</v>
      </c>
      <c r="D35" s="448" t="s">
        <v>69</v>
      </c>
      <c r="E35" s="463">
        <v>0.63888888888888895</v>
      </c>
      <c r="F35" s="463" t="str">
        <f t="shared" ref="F35:F57" si="1">CONCATENATE(HOUR(E35),"-",HOUR(E35)+1)</f>
        <v>15-16</v>
      </c>
      <c r="G35" s="450" t="s">
        <v>44</v>
      </c>
      <c r="H35" s="451"/>
      <c r="I35" s="452"/>
      <c r="J35" s="452"/>
      <c r="K35" s="452"/>
      <c r="L35" s="452"/>
      <c r="M35" s="452" t="s">
        <v>59</v>
      </c>
      <c r="N35" s="453"/>
      <c r="O35" s="454" t="s">
        <v>16</v>
      </c>
      <c r="P35" s="455"/>
      <c r="Q35" s="458"/>
      <c r="R35" s="458">
        <f>IF(OR(C35=DatiMAD!$B$1,C35=DatiMAD!$C$1, C35=DatiMAD!$D$1),E35-DatiMAD!$B$3+DatiMAD!$F$3,E35-DatiMAD!$E$3+DatiMAD!$F$3)</f>
        <v>1.5555555555555556</v>
      </c>
      <c r="S35" s="458"/>
      <c r="T35" s="503" t="s">
        <v>47</v>
      </c>
      <c r="U35" s="500"/>
    </row>
    <row r="36" spans="1:21" ht="25.15" customHeight="1" x14ac:dyDescent="0.2">
      <c r="A36" s="513">
        <v>54267</v>
      </c>
      <c r="B36" s="447" t="s">
        <v>25</v>
      </c>
      <c r="C36" s="448" t="s">
        <v>19</v>
      </c>
      <c r="D36" s="448" t="s">
        <v>68</v>
      </c>
      <c r="E36" s="457">
        <v>0.64583333333333337</v>
      </c>
      <c r="F36" s="457" t="str">
        <f t="shared" si="1"/>
        <v>15-16</v>
      </c>
      <c r="G36" s="450" t="s">
        <v>48</v>
      </c>
      <c r="H36" s="460" t="s">
        <v>55</v>
      </c>
      <c r="I36" s="461" t="s">
        <v>56</v>
      </c>
      <c r="J36" s="461"/>
      <c r="K36" s="461" t="s">
        <v>39</v>
      </c>
      <c r="L36" s="461"/>
      <c r="M36" s="452"/>
      <c r="N36" s="462"/>
      <c r="O36" s="454" t="s">
        <v>242</v>
      </c>
      <c r="P36" s="455"/>
      <c r="Q36" s="458"/>
      <c r="R36" s="458">
        <f>IF(OR(C36=DatiMAD!$B$1,C36=DatiMAD!$C$1, C36=DatiMAD!$D$1),E36-DatiMAD!$B$3+DatiMAD!$F$3,E36-DatiMAD!$E$3+DatiMAD!$F$3)</f>
        <v>1.5625</v>
      </c>
      <c r="S36" s="458" t="s">
        <v>107</v>
      </c>
      <c r="T36" s="503" t="s">
        <v>47</v>
      </c>
      <c r="U36" s="500"/>
    </row>
    <row r="37" spans="1:21" ht="25.15" customHeight="1" x14ac:dyDescent="0.2">
      <c r="A37" s="513">
        <v>54107</v>
      </c>
      <c r="B37" s="447" t="s">
        <v>25</v>
      </c>
      <c r="C37" s="448" t="s">
        <v>197</v>
      </c>
      <c r="D37" s="448" t="s">
        <v>120</v>
      </c>
      <c r="E37" s="463">
        <v>0.70833333333333337</v>
      </c>
      <c r="F37" s="463" t="str">
        <f t="shared" si="1"/>
        <v>17-18</v>
      </c>
      <c r="G37" s="450" t="s">
        <v>38</v>
      </c>
      <c r="H37" s="451" t="s">
        <v>55</v>
      </c>
      <c r="I37" s="452" t="s">
        <v>56</v>
      </c>
      <c r="J37" s="452" t="s">
        <v>57</v>
      </c>
      <c r="K37" s="452" t="s">
        <v>39</v>
      </c>
      <c r="L37" s="452" t="s">
        <v>58</v>
      </c>
      <c r="M37" s="452" t="s">
        <v>59</v>
      </c>
      <c r="N37" s="453"/>
      <c r="O37" s="454"/>
      <c r="P37" s="455"/>
      <c r="Q37" s="536"/>
      <c r="R37" s="458">
        <f>IF(OR(C37=DatiMAD!$B$1,C37=DatiMAD!$C$1, C37=DatiMAD!$D$1),E37-DatiMAD!$B$3+DatiMAD!$F$3,E37-DatiMAD!$E$3+DatiMAD!$F$3)</f>
        <v>1.6458333333333335</v>
      </c>
      <c r="S37" s="458" t="s">
        <v>240</v>
      </c>
      <c r="T37" s="503" t="s">
        <v>47</v>
      </c>
      <c r="U37" s="501"/>
    </row>
    <row r="38" spans="1:21" ht="25.15" customHeight="1" x14ac:dyDescent="0.2">
      <c r="A38" s="512">
        <v>51048</v>
      </c>
      <c r="B38" s="434" t="s">
        <v>24</v>
      </c>
      <c r="C38" s="441" t="s">
        <v>20</v>
      </c>
      <c r="D38" s="435" t="s">
        <v>66</v>
      </c>
      <c r="E38" s="413">
        <v>0.70833333333333337</v>
      </c>
      <c r="F38" s="413" t="str">
        <f t="shared" si="1"/>
        <v>17-18</v>
      </c>
      <c r="G38" s="436" t="s">
        <v>40</v>
      </c>
      <c r="H38" s="442" t="s">
        <v>55</v>
      </c>
      <c r="I38" s="443" t="s">
        <v>56</v>
      </c>
      <c r="J38" s="443" t="s">
        <v>57</v>
      </c>
      <c r="K38" s="443" t="s">
        <v>39</v>
      </c>
      <c r="L38" s="443" t="s">
        <v>58</v>
      </c>
      <c r="M38" s="443" t="s">
        <v>59</v>
      </c>
      <c r="N38" s="444" t="s">
        <v>60</v>
      </c>
      <c r="O38" s="440"/>
      <c r="P38" s="445"/>
      <c r="Q38" s="441">
        <f>IF(OR(C38=DatiMAD!$B$1,C38=DatiMAD!$C$1,C38=DatiMAD!$D$1),E38+DatiMAD!$B$2+DatiMAD!$F$3,E38+DatiMAD!$E$2+DatiMAD!$F$3)</f>
        <v>1.71875</v>
      </c>
      <c r="R38" s="441"/>
      <c r="S38" s="441" t="s">
        <v>107</v>
      </c>
      <c r="T38" s="515" t="s">
        <v>64</v>
      </c>
      <c r="U38" s="500"/>
    </row>
    <row r="39" spans="1:21" ht="25.15" customHeight="1" x14ac:dyDescent="0.2">
      <c r="A39" s="513">
        <v>54034</v>
      </c>
      <c r="B39" s="447" t="s">
        <v>25</v>
      </c>
      <c r="C39" s="458" t="s">
        <v>20</v>
      </c>
      <c r="D39" s="448" t="s">
        <v>66</v>
      </c>
      <c r="E39" s="449">
        <v>0.71527777777777779</v>
      </c>
      <c r="F39" s="449" t="str">
        <f t="shared" si="1"/>
        <v>17-18</v>
      </c>
      <c r="G39" s="450" t="s">
        <v>41</v>
      </c>
      <c r="H39" s="460"/>
      <c r="I39" s="461" t="s">
        <v>56</v>
      </c>
      <c r="J39" s="461" t="s">
        <v>57</v>
      </c>
      <c r="K39" s="461" t="s">
        <v>39</v>
      </c>
      <c r="L39" s="461" t="s">
        <v>58</v>
      </c>
      <c r="M39" s="461"/>
      <c r="N39" s="462"/>
      <c r="O39" s="454"/>
      <c r="P39" s="455"/>
      <c r="Q39" s="536"/>
      <c r="R39" s="458">
        <f>IF(OR(C39=DatiMAD!$B$1,C39=DatiMAD!$C$1, C39=DatiMAD!$D$1),E39-DatiMAD!$B$3+DatiMAD!$F$3,E39-DatiMAD!$E$3+DatiMAD!$F$3)</f>
        <v>1.6527777777777777</v>
      </c>
      <c r="S39" s="458"/>
      <c r="T39" s="503" t="s">
        <v>63</v>
      </c>
      <c r="U39" s="501"/>
    </row>
    <row r="40" spans="1:21" ht="25.15" customHeight="1" x14ac:dyDescent="0.2">
      <c r="A40" s="512">
        <v>53020</v>
      </c>
      <c r="B40" s="434" t="s">
        <v>24</v>
      </c>
      <c r="C40" s="435" t="s">
        <v>20</v>
      </c>
      <c r="D40" s="435" t="s">
        <v>66</v>
      </c>
      <c r="E40" s="413">
        <v>0.72569444444444453</v>
      </c>
      <c r="F40" s="413" t="str">
        <f t="shared" si="1"/>
        <v>17-18</v>
      </c>
      <c r="G40" s="436" t="s">
        <v>38</v>
      </c>
      <c r="H40" s="442" t="s">
        <v>55</v>
      </c>
      <c r="I40" s="443" t="s">
        <v>56</v>
      </c>
      <c r="J40" s="443" t="s">
        <v>57</v>
      </c>
      <c r="K40" s="443" t="s">
        <v>39</v>
      </c>
      <c r="L40" s="443" t="s">
        <v>58</v>
      </c>
      <c r="M40" s="443" t="s">
        <v>59</v>
      </c>
      <c r="N40" s="444"/>
      <c r="O40" s="440" t="s">
        <v>16</v>
      </c>
      <c r="P40" s="445"/>
      <c r="Q40" s="441">
        <f>IF(OR(C40=DatiMAD!$B$1,C40=DatiMAD!$C$1,C40=DatiMAD!$D$1),E40+DatiMAD!$B$2+DatiMAD!$F$3,E40+DatiMAD!$E$2+DatiMAD!$F$3)</f>
        <v>1.7361111111111112</v>
      </c>
      <c r="R40" s="441"/>
      <c r="S40" s="441"/>
      <c r="T40" s="515" t="s">
        <v>63</v>
      </c>
      <c r="U40" s="500"/>
    </row>
    <row r="41" spans="1:21" ht="25.15" customHeight="1" x14ac:dyDescent="0.2">
      <c r="A41" s="513">
        <v>54216</v>
      </c>
      <c r="B41" s="447" t="s">
        <v>25</v>
      </c>
      <c r="C41" s="448" t="s">
        <v>19</v>
      </c>
      <c r="D41" s="448" t="s">
        <v>69</v>
      </c>
      <c r="E41" s="457">
        <v>0.72916666666666663</v>
      </c>
      <c r="F41" s="457" t="str">
        <f t="shared" si="1"/>
        <v>17-18</v>
      </c>
      <c r="G41" s="450" t="s">
        <v>44</v>
      </c>
      <c r="H41" s="451" t="s">
        <v>55</v>
      </c>
      <c r="I41" s="452" t="s">
        <v>56</v>
      </c>
      <c r="J41" s="452" t="s">
        <v>57</v>
      </c>
      <c r="K41" s="452" t="s">
        <v>39</v>
      </c>
      <c r="L41" s="452" t="s">
        <v>58</v>
      </c>
      <c r="M41" s="452"/>
      <c r="N41" s="453"/>
      <c r="O41" s="454" t="s">
        <v>16</v>
      </c>
      <c r="P41" s="455"/>
      <c r="Q41" s="536"/>
      <c r="R41" s="458">
        <f>IF(OR(C41=DatiMAD!$B$1,C41=DatiMAD!$C$1, C41=DatiMAD!$D$1),E41-DatiMAD!$B$3+DatiMAD!$F$3,E41-DatiMAD!$E$3+DatiMAD!$F$3)</f>
        <v>1.6458333333333333</v>
      </c>
      <c r="S41" s="458"/>
      <c r="T41" s="503" t="s">
        <v>47</v>
      </c>
      <c r="U41" s="500"/>
    </row>
    <row r="42" spans="1:21" ht="25.15" customHeight="1" x14ac:dyDescent="0.2">
      <c r="A42" s="512">
        <v>55104</v>
      </c>
      <c r="B42" s="434" t="s">
        <v>24</v>
      </c>
      <c r="C42" s="435" t="s">
        <v>19</v>
      </c>
      <c r="D42" s="435" t="s">
        <v>69</v>
      </c>
      <c r="E42" s="413">
        <v>0.75347222222222221</v>
      </c>
      <c r="F42" s="413" t="str">
        <f t="shared" si="1"/>
        <v>18-19</v>
      </c>
      <c r="G42" s="436" t="s">
        <v>44</v>
      </c>
      <c r="H42" s="437"/>
      <c r="I42" s="438"/>
      <c r="J42" s="438"/>
      <c r="K42" s="438"/>
      <c r="L42" s="438"/>
      <c r="M42" s="438" t="s">
        <v>59</v>
      </c>
      <c r="N42" s="439"/>
      <c r="O42" s="440" t="s">
        <v>16</v>
      </c>
      <c r="P42" s="445"/>
      <c r="Q42" s="441">
        <f>IF(OR(C42=DatiMAD!$B$1,C42=DatiMAD!$C$1,C42=DatiMAD!$D$1),E42+DatiMAD!$B$2+DatiMAD!$F$3,E42+DatiMAD!$E$2+DatiMAD!$F$3)</f>
        <v>1.7638888888888888</v>
      </c>
      <c r="R42" s="441"/>
      <c r="S42" s="441"/>
      <c r="T42" s="515" t="s">
        <v>63</v>
      </c>
      <c r="U42" s="500"/>
    </row>
    <row r="43" spans="1:21" ht="25.15" customHeight="1" x14ac:dyDescent="0.2">
      <c r="A43" s="513">
        <v>54042</v>
      </c>
      <c r="B43" s="447" t="s">
        <v>25</v>
      </c>
      <c r="C43" s="448" t="s">
        <v>20</v>
      </c>
      <c r="D43" s="448" t="s">
        <v>66</v>
      </c>
      <c r="E43" s="459">
        <v>0.77222222222222225</v>
      </c>
      <c r="F43" s="459" t="str">
        <f t="shared" si="1"/>
        <v>18-19</v>
      </c>
      <c r="G43" s="450" t="s">
        <v>38</v>
      </c>
      <c r="H43" s="460" t="s">
        <v>55</v>
      </c>
      <c r="I43" s="461" t="s">
        <v>56</v>
      </c>
      <c r="J43" s="461" t="s">
        <v>57</v>
      </c>
      <c r="K43" s="461" t="s">
        <v>39</v>
      </c>
      <c r="L43" s="461" t="s">
        <v>58</v>
      </c>
      <c r="M43" s="461"/>
      <c r="N43" s="462" t="s">
        <v>60</v>
      </c>
      <c r="O43" s="454" t="s">
        <v>101</v>
      </c>
      <c r="P43" s="455"/>
      <c r="Q43" s="536"/>
      <c r="R43" s="458">
        <f>IF(OR(C43=DatiMAD!$B$1,C43=DatiMAD!$C$1, C43=DatiMAD!$D$1),E43-DatiMAD!$B$3+DatiMAD!$F$3,E43-DatiMAD!$E$3+DatiMAD!$F$3)</f>
        <v>1.7097222222222221</v>
      </c>
      <c r="S43" s="458" t="s">
        <v>241</v>
      </c>
      <c r="T43" s="503" t="s">
        <v>63</v>
      </c>
      <c r="U43" s="500"/>
    </row>
    <row r="44" spans="1:21" ht="25.15" customHeight="1" x14ac:dyDescent="0.2">
      <c r="A44" s="512">
        <v>56000</v>
      </c>
      <c r="B44" s="434" t="s">
        <v>24</v>
      </c>
      <c r="C44" s="441" t="s">
        <v>238</v>
      </c>
      <c r="D44" s="435" t="s">
        <v>67</v>
      </c>
      <c r="E44" s="413">
        <v>0.80972222222222223</v>
      </c>
      <c r="F44" s="413" t="str">
        <f t="shared" si="1"/>
        <v>19-20</v>
      </c>
      <c r="G44" s="436" t="s">
        <v>41</v>
      </c>
      <c r="H44" s="442" t="s">
        <v>55</v>
      </c>
      <c r="I44" s="443"/>
      <c r="J44" s="443" t="s">
        <v>57</v>
      </c>
      <c r="K44" s="443"/>
      <c r="L44" s="443"/>
      <c r="M44" s="443"/>
      <c r="N44" s="444"/>
      <c r="O44" s="440"/>
      <c r="P44" s="445"/>
      <c r="Q44" s="441">
        <f>IF(OR(C44=DatiMAD!$B$1,C44=DatiMAD!$C$1,C44=DatiMAD!$D$1),E44+DatiMAD!$B$2+DatiMAD!$F$3,E44+DatiMAD!$E$2+DatiMAD!$F$3)</f>
        <v>1.8201388888888888</v>
      </c>
      <c r="R44" s="441"/>
      <c r="S44" s="441"/>
      <c r="T44" s="515" t="s">
        <v>63</v>
      </c>
      <c r="U44" s="500"/>
    </row>
    <row r="45" spans="1:21" ht="25.15" customHeight="1" x14ac:dyDescent="0.2">
      <c r="A45" s="513">
        <v>54165</v>
      </c>
      <c r="B45" s="447" t="s">
        <v>25</v>
      </c>
      <c r="C45" s="448" t="s">
        <v>197</v>
      </c>
      <c r="D45" s="448" t="s">
        <v>120</v>
      </c>
      <c r="E45" s="463">
        <v>0.83680555555555547</v>
      </c>
      <c r="F45" s="463" t="str">
        <f t="shared" si="1"/>
        <v>20-21</v>
      </c>
      <c r="G45" s="450" t="s">
        <v>42</v>
      </c>
      <c r="H45" s="451" t="s">
        <v>55</v>
      </c>
      <c r="I45" s="452" t="s">
        <v>56</v>
      </c>
      <c r="J45" s="452" t="s">
        <v>57</v>
      </c>
      <c r="K45" s="452" t="s">
        <v>39</v>
      </c>
      <c r="L45" s="452" t="s">
        <v>58</v>
      </c>
      <c r="M45" s="452"/>
      <c r="N45" s="453"/>
      <c r="O45" s="454" t="s">
        <v>242</v>
      </c>
      <c r="P45" s="455"/>
      <c r="Q45" s="536"/>
      <c r="R45" s="458">
        <f>IF(OR(C45=DatiMAD!$B$1,C45=DatiMAD!$C$1, C45=DatiMAD!$D$1),E45-DatiMAD!$B$3+DatiMAD!$F$3,E45-DatiMAD!$E$3+DatiMAD!$F$3)</f>
        <v>1.7743055555555554</v>
      </c>
      <c r="S45" s="458" t="s">
        <v>240</v>
      </c>
      <c r="T45" s="503" t="s">
        <v>47</v>
      </c>
      <c r="U45" s="501"/>
    </row>
    <row r="46" spans="1:21" ht="25.15" customHeight="1" x14ac:dyDescent="0.2">
      <c r="A46" s="512">
        <v>52225</v>
      </c>
      <c r="B46" s="434" t="s">
        <v>24</v>
      </c>
      <c r="C46" s="435" t="s">
        <v>19</v>
      </c>
      <c r="D46" s="435" t="s">
        <v>68</v>
      </c>
      <c r="E46" s="413">
        <v>0.85416666666666663</v>
      </c>
      <c r="F46" s="413" t="str">
        <f t="shared" si="1"/>
        <v>20-21</v>
      </c>
      <c r="G46" s="436" t="s">
        <v>48</v>
      </c>
      <c r="H46" s="442"/>
      <c r="I46" s="443"/>
      <c r="J46" s="443" t="s">
        <v>57</v>
      </c>
      <c r="K46" s="443"/>
      <c r="L46" s="443" t="s">
        <v>58</v>
      </c>
      <c r="M46" s="443" t="s">
        <v>59</v>
      </c>
      <c r="N46" s="444"/>
      <c r="O46" s="440" t="s">
        <v>248</v>
      </c>
      <c r="P46" s="445"/>
      <c r="Q46" s="441">
        <f>IF(OR(C46=DatiMAD!$B$1,C46=DatiMAD!$C$1,C46=DatiMAD!$D$1),E46+DatiMAD!$B$2+DatiMAD!$F$3,E46+DatiMAD!$E$2+DatiMAD!$F$3)</f>
        <v>1.8645833333333333</v>
      </c>
      <c r="R46" s="441"/>
      <c r="S46" s="441" t="s">
        <v>107</v>
      </c>
      <c r="T46" s="515" t="s">
        <v>47</v>
      </c>
      <c r="U46" s="500"/>
    </row>
    <row r="47" spans="1:21" ht="25.15" customHeight="1" x14ac:dyDescent="0.2">
      <c r="A47" s="513">
        <v>54198</v>
      </c>
      <c r="B47" s="447" t="s">
        <v>25</v>
      </c>
      <c r="C47" s="448" t="s">
        <v>19</v>
      </c>
      <c r="D47" s="448" t="s">
        <v>68</v>
      </c>
      <c r="E47" s="457">
        <v>0.87152777777777779</v>
      </c>
      <c r="F47" s="457" t="str">
        <f t="shared" si="1"/>
        <v>20-21</v>
      </c>
      <c r="G47" s="450" t="s">
        <v>195</v>
      </c>
      <c r="H47" s="451" t="s">
        <v>55</v>
      </c>
      <c r="I47" s="452" t="s">
        <v>56</v>
      </c>
      <c r="J47" s="452" t="s">
        <v>57</v>
      </c>
      <c r="K47" s="452" t="s">
        <v>39</v>
      </c>
      <c r="L47" s="452" t="s">
        <v>58</v>
      </c>
      <c r="M47" s="452" t="s">
        <v>59</v>
      </c>
      <c r="N47" s="453"/>
      <c r="O47" s="454" t="s">
        <v>16</v>
      </c>
      <c r="P47" s="455"/>
      <c r="Q47" s="536"/>
      <c r="R47" s="458">
        <f>IF(OR(C47=DatiMAD!$B$1,C47=DatiMAD!$C$1, C47=DatiMAD!$D$1),E47-DatiMAD!$B$3+DatiMAD!$F$3,E47-DatiMAD!$E$3+DatiMAD!$F$3)</f>
        <v>1.7881944444444444</v>
      </c>
      <c r="S47" s="458" t="s">
        <v>107</v>
      </c>
      <c r="T47" s="503" t="s">
        <v>64</v>
      </c>
      <c r="U47" s="501"/>
    </row>
    <row r="48" spans="1:21" ht="25.15" customHeight="1" x14ac:dyDescent="0.2">
      <c r="A48" s="512">
        <v>55266</v>
      </c>
      <c r="B48" s="434" t="s">
        <v>24</v>
      </c>
      <c r="C48" s="435" t="s">
        <v>19</v>
      </c>
      <c r="D48" s="435" t="s">
        <v>69</v>
      </c>
      <c r="E48" s="413">
        <v>0.87361111111111101</v>
      </c>
      <c r="F48" s="413" t="str">
        <f t="shared" si="1"/>
        <v>20-21</v>
      </c>
      <c r="G48" s="436" t="s">
        <v>44</v>
      </c>
      <c r="H48" s="437"/>
      <c r="I48" s="438" t="s">
        <v>56</v>
      </c>
      <c r="J48" s="438"/>
      <c r="K48" s="438"/>
      <c r="L48" s="438"/>
      <c r="M48" s="438"/>
      <c r="N48" s="439"/>
      <c r="O48" s="440" t="s">
        <v>16</v>
      </c>
      <c r="P48" s="445"/>
      <c r="Q48" s="441">
        <f>IF(OR(C48=DatiMAD!$B$1,C48=DatiMAD!$C$1,C48=DatiMAD!$D$1),E48+DatiMAD!$B$2+DatiMAD!$F$3,E48+DatiMAD!$E$2+DatiMAD!$F$3)</f>
        <v>1.8840277777777776</v>
      </c>
      <c r="R48" s="441"/>
      <c r="S48" s="441"/>
      <c r="T48" s="515" t="s">
        <v>63</v>
      </c>
    </row>
    <row r="49" spans="1:24" s="321" customFormat="1" ht="25.15" customHeight="1" x14ac:dyDescent="0.2">
      <c r="A49" s="513">
        <v>54018</v>
      </c>
      <c r="B49" s="447" t="s">
        <v>25</v>
      </c>
      <c r="C49" s="458" t="s">
        <v>20</v>
      </c>
      <c r="D49" s="448" t="s">
        <v>66</v>
      </c>
      <c r="E49" s="449">
        <v>0.87916666666666676</v>
      </c>
      <c r="F49" s="449" t="str">
        <f t="shared" si="1"/>
        <v>21-22</v>
      </c>
      <c r="G49" s="466" t="s">
        <v>40</v>
      </c>
      <c r="H49" s="460" t="s">
        <v>55</v>
      </c>
      <c r="I49" s="461" t="s">
        <v>56</v>
      </c>
      <c r="J49" s="461" t="s">
        <v>57</v>
      </c>
      <c r="K49" s="461" t="s">
        <v>39</v>
      </c>
      <c r="L49" s="461" t="s">
        <v>58</v>
      </c>
      <c r="M49" s="461" t="s">
        <v>59</v>
      </c>
      <c r="N49" s="462" t="s">
        <v>60</v>
      </c>
      <c r="O49" s="454"/>
      <c r="P49" s="455"/>
      <c r="Q49" s="536"/>
      <c r="R49" s="458">
        <f>IF(OR(C49=DatiMAD!$B$1,C49=DatiMAD!$C$1, C49=DatiMAD!$D$1),E49-DatiMAD!$B$3+DatiMAD!$F$3,E49-DatiMAD!$E$3+DatiMAD!$F$3)</f>
        <v>1.8166666666666669</v>
      </c>
      <c r="S49" s="458" t="s">
        <v>107</v>
      </c>
      <c r="T49" s="503" t="s">
        <v>64</v>
      </c>
      <c r="U49" s="143"/>
      <c r="V49" s="143"/>
      <c r="W49" s="143"/>
      <c r="X49" s="143"/>
    </row>
    <row r="50" spans="1:24" ht="25.15" customHeight="1" x14ac:dyDescent="0.2">
      <c r="A50" s="512">
        <v>55269</v>
      </c>
      <c r="B50" s="434" t="s">
        <v>24</v>
      </c>
      <c r="C50" s="435" t="s">
        <v>19</v>
      </c>
      <c r="D50" s="435" t="s">
        <v>69</v>
      </c>
      <c r="E50" s="413">
        <v>0.89236111111111116</v>
      </c>
      <c r="F50" s="413" t="str">
        <f t="shared" si="1"/>
        <v>21-22</v>
      </c>
      <c r="G50" s="436" t="s">
        <v>44</v>
      </c>
      <c r="H50" s="437"/>
      <c r="I50" s="438"/>
      <c r="J50" s="438"/>
      <c r="K50" s="438"/>
      <c r="L50" s="438"/>
      <c r="M50" s="438" t="s">
        <v>59</v>
      </c>
      <c r="N50" s="439"/>
      <c r="O50" s="440" t="s">
        <v>16</v>
      </c>
      <c r="P50" s="445"/>
      <c r="Q50" s="441">
        <f>IF(OR(C50=DatiMAD!$B$1,C50=DatiMAD!$C$1,C50=DatiMAD!$D$1),E50+DatiMAD!$B$2+DatiMAD!$F$3,E50+DatiMAD!$E$2+DatiMAD!$F$3)</f>
        <v>1.9027777777777777</v>
      </c>
      <c r="R50" s="441"/>
      <c r="S50" s="441"/>
      <c r="T50" s="515" t="s">
        <v>63</v>
      </c>
    </row>
    <row r="51" spans="1:24" ht="25.15" customHeight="1" x14ac:dyDescent="0.2">
      <c r="A51" s="512">
        <v>55214</v>
      </c>
      <c r="B51" s="434" t="s">
        <v>24</v>
      </c>
      <c r="C51" s="435" t="s">
        <v>197</v>
      </c>
      <c r="D51" s="435" t="s">
        <v>120</v>
      </c>
      <c r="E51" s="413">
        <v>0.91180555555555554</v>
      </c>
      <c r="F51" s="413" t="str">
        <f t="shared" si="1"/>
        <v>21-22</v>
      </c>
      <c r="G51" s="436" t="s">
        <v>193</v>
      </c>
      <c r="H51" s="437" t="s">
        <v>55</v>
      </c>
      <c r="I51" s="438" t="s">
        <v>56</v>
      </c>
      <c r="J51" s="438" t="s">
        <v>57</v>
      </c>
      <c r="K51" s="438" t="s">
        <v>39</v>
      </c>
      <c r="L51" s="438" t="s">
        <v>58</v>
      </c>
      <c r="M51" s="438" t="s">
        <v>59</v>
      </c>
      <c r="N51" s="439"/>
      <c r="O51" s="440"/>
      <c r="P51" s="445"/>
      <c r="Q51" s="441">
        <f>IF(OR(C51=DatiMAD!$B$1,C51=DatiMAD!$C$1,C51=DatiMAD!$D$1),E51+DatiMAD!$B$2+DatiMAD!$F$3,E51+DatiMAD!$E$2+DatiMAD!$F$3)</f>
        <v>1.9222222222222221</v>
      </c>
      <c r="R51" s="441"/>
      <c r="S51" s="441"/>
      <c r="T51" s="515" t="s">
        <v>64</v>
      </c>
    </row>
    <row r="52" spans="1:24" ht="25.15" customHeight="1" x14ac:dyDescent="0.2">
      <c r="A52" s="512">
        <v>51131</v>
      </c>
      <c r="B52" s="434" t="s">
        <v>24</v>
      </c>
      <c r="C52" s="435" t="s">
        <v>19</v>
      </c>
      <c r="D52" s="435" t="s">
        <v>68</v>
      </c>
      <c r="E52" s="413">
        <v>0.91666666666666663</v>
      </c>
      <c r="F52" s="413" t="str">
        <f t="shared" si="1"/>
        <v>22-23</v>
      </c>
      <c r="G52" s="436" t="s">
        <v>195</v>
      </c>
      <c r="H52" s="437" t="s">
        <v>55</v>
      </c>
      <c r="I52" s="438" t="s">
        <v>56</v>
      </c>
      <c r="J52" s="438" t="s">
        <v>57</v>
      </c>
      <c r="K52" s="438" t="s">
        <v>39</v>
      </c>
      <c r="L52" s="438" t="s">
        <v>58</v>
      </c>
      <c r="M52" s="438" t="s">
        <v>59</v>
      </c>
      <c r="N52" s="439"/>
      <c r="O52" s="440" t="s">
        <v>16</v>
      </c>
      <c r="P52" s="445"/>
      <c r="Q52" s="441">
        <f>IF(OR(C52=DatiMAD!$B$1,C52=DatiMAD!$C$1,C52=DatiMAD!$D$1),E52+DatiMAD!$B$2+DatiMAD!$F$3,E52+DatiMAD!$E$2+DatiMAD!$F$3)</f>
        <v>1.9270833333333333</v>
      </c>
      <c r="R52" s="441"/>
      <c r="S52" s="441" t="s">
        <v>107</v>
      </c>
      <c r="T52" s="515" t="s">
        <v>64</v>
      </c>
      <c r="U52" s="500"/>
    </row>
    <row r="53" spans="1:24" ht="25.15" customHeight="1" x14ac:dyDescent="0.2">
      <c r="A53" s="512">
        <v>55116</v>
      </c>
      <c r="B53" s="434" t="s">
        <v>24</v>
      </c>
      <c r="C53" s="435" t="s">
        <v>197</v>
      </c>
      <c r="D53" s="435" t="s">
        <v>120</v>
      </c>
      <c r="E53" s="413">
        <v>0.94791666666666663</v>
      </c>
      <c r="F53" s="413" t="str">
        <f t="shared" si="1"/>
        <v>22-23</v>
      </c>
      <c r="G53" s="436" t="s">
        <v>200</v>
      </c>
      <c r="H53" s="437" t="s">
        <v>55</v>
      </c>
      <c r="I53" s="438" t="s">
        <v>56</v>
      </c>
      <c r="J53" s="438" t="s">
        <v>57</v>
      </c>
      <c r="K53" s="438" t="s">
        <v>39</v>
      </c>
      <c r="L53" s="438" t="s">
        <v>58</v>
      </c>
      <c r="M53" s="438" t="s">
        <v>59</v>
      </c>
      <c r="N53" s="439"/>
      <c r="O53" s="440" t="s">
        <v>16</v>
      </c>
      <c r="P53" s="445"/>
      <c r="Q53" s="441">
        <f>IF(OR(C53=DatiMAD!$B$1,C53=DatiMAD!$C$1,C53=DatiMAD!$D$1),E53+DatiMAD!$B$2+DatiMAD!$F$3,E53+DatiMAD!$E$2+DatiMAD!$F$3)</f>
        <v>1.9583333333333333</v>
      </c>
      <c r="R53" s="441"/>
      <c r="S53" s="441"/>
      <c r="T53" s="515" t="s">
        <v>63</v>
      </c>
      <c r="U53" s="500"/>
    </row>
    <row r="54" spans="1:24" ht="50.1" hidden="1" customHeight="1" thickTop="1" thickBot="1" x14ac:dyDescent="0.25">
      <c r="A54" s="512">
        <v>53122</v>
      </c>
      <c r="B54" s="434" t="s">
        <v>24</v>
      </c>
      <c r="C54" s="435" t="s">
        <v>197</v>
      </c>
      <c r="D54" s="435" t="s">
        <v>120</v>
      </c>
      <c r="E54" s="413">
        <v>0.97152777777777777</v>
      </c>
      <c r="F54" s="413" t="str">
        <f t="shared" si="1"/>
        <v>23-24</v>
      </c>
      <c r="G54" s="436" t="s">
        <v>38</v>
      </c>
      <c r="H54" s="437" t="s">
        <v>55</v>
      </c>
      <c r="I54" s="438" t="s">
        <v>56</v>
      </c>
      <c r="J54" s="438" t="s">
        <v>57</v>
      </c>
      <c r="K54" s="438" t="s">
        <v>39</v>
      </c>
      <c r="L54" s="438" t="s">
        <v>58</v>
      </c>
      <c r="M54" s="438" t="s">
        <v>59</v>
      </c>
      <c r="N54" s="439"/>
      <c r="O54" s="440" t="s">
        <v>16</v>
      </c>
      <c r="P54" s="445"/>
      <c r="Q54" s="441">
        <f>IF(OR(C54=DatiMAD!$B$1,C54=DatiMAD!$C$1,C54=DatiMAD!$D$1),E54+DatiMAD!$B$2+DatiMAD!$F$3,E54+DatiMAD!$E$2+DatiMAD!$F$3)</f>
        <v>1.9819444444444443</v>
      </c>
      <c r="R54" s="441"/>
      <c r="S54" s="441" t="s">
        <v>240</v>
      </c>
      <c r="T54" s="515" t="s">
        <v>47</v>
      </c>
    </row>
    <row r="55" spans="1:24" ht="25.35" customHeight="1" thickBot="1" x14ac:dyDescent="0.25">
      <c r="A55" s="512">
        <v>52113</v>
      </c>
      <c r="B55" s="434" t="s">
        <v>24</v>
      </c>
      <c r="C55" s="435" t="s">
        <v>197</v>
      </c>
      <c r="D55" s="435" t="s">
        <v>120</v>
      </c>
      <c r="E55" s="534">
        <v>23.961805555555557</v>
      </c>
      <c r="F55" s="527" t="str">
        <f t="shared" si="1"/>
        <v>23-24</v>
      </c>
      <c r="G55" s="436" t="s">
        <v>48</v>
      </c>
      <c r="H55" s="437" t="s">
        <v>55</v>
      </c>
      <c r="I55" s="438" t="s">
        <v>56</v>
      </c>
      <c r="J55" s="438" t="s">
        <v>57</v>
      </c>
      <c r="K55" s="438" t="s">
        <v>39</v>
      </c>
      <c r="L55" s="438" t="s">
        <v>58</v>
      </c>
      <c r="M55" s="438"/>
      <c r="N55" s="439"/>
      <c r="O55" s="440" t="s">
        <v>16</v>
      </c>
      <c r="P55" s="445"/>
      <c r="Q55" s="441">
        <f>IF(OR(C55=DatiMAD!$B$1,C55=DatiMAD!$C$1,C55=DatiMAD!$D$1),E55+DatiMAD!$B$2+DatiMAD!$F$3,E55+DatiMAD!$E$2+DatiMAD!$F$3)</f>
        <v>24.972222222222225</v>
      </c>
      <c r="R55" s="441"/>
      <c r="S55" s="441" t="s">
        <v>107</v>
      </c>
      <c r="T55" s="515" t="s">
        <v>47</v>
      </c>
    </row>
    <row r="56" spans="1:24" ht="25.35" customHeight="1" thickTop="1" thickBot="1" x14ac:dyDescent="0.25">
      <c r="A56" s="512">
        <v>53151</v>
      </c>
      <c r="B56" s="434" t="s">
        <v>24</v>
      </c>
      <c r="C56" s="435" t="s">
        <v>197</v>
      </c>
      <c r="D56" s="435" t="s">
        <v>120</v>
      </c>
      <c r="E56" s="413">
        <v>0.96666666666666667</v>
      </c>
      <c r="F56" s="527" t="str">
        <f t="shared" si="1"/>
        <v>23-24</v>
      </c>
      <c r="G56" s="436" t="s">
        <v>239</v>
      </c>
      <c r="H56" s="442"/>
      <c r="I56" s="443"/>
      <c r="J56" s="443"/>
      <c r="K56" s="443"/>
      <c r="L56" s="443"/>
      <c r="M56" s="443" t="s">
        <v>59</v>
      </c>
      <c r="N56" s="444"/>
      <c r="O56" s="440"/>
      <c r="P56" s="445"/>
      <c r="Q56" s="441">
        <f>IF(OR(C56=DatiMAD!$B$1,C56=DatiMAD!$C$1,C56=DatiMAD!$D$1),E56+DatiMAD!$B$2+DatiMAD!$F$3,E56+DatiMAD!$E$2+DatiMAD!$F$3)</f>
        <v>1.9770833333333333</v>
      </c>
      <c r="R56" s="441"/>
      <c r="S56" s="441" t="s">
        <v>107</v>
      </c>
      <c r="T56" s="515" t="s">
        <v>63</v>
      </c>
    </row>
    <row r="57" spans="1:24" ht="25.35" customHeight="1" thickTop="1" x14ac:dyDescent="0.2">
      <c r="A57" s="567">
        <v>53040</v>
      </c>
      <c r="B57" s="568" t="s">
        <v>24</v>
      </c>
      <c r="C57" s="535" t="s">
        <v>20</v>
      </c>
      <c r="D57" s="569" t="s">
        <v>66</v>
      </c>
      <c r="E57" s="570">
        <v>0.97638888888888886</v>
      </c>
      <c r="F57" s="571" t="str">
        <f t="shared" si="1"/>
        <v>23-24</v>
      </c>
      <c r="G57" s="572" t="s">
        <v>38</v>
      </c>
      <c r="H57" s="573" t="s">
        <v>55</v>
      </c>
      <c r="I57" s="574" t="s">
        <v>56</v>
      </c>
      <c r="J57" s="574" t="s">
        <v>57</v>
      </c>
      <c r="K57" s="574" t="s">
        <v>39</v>
      </c>
      <c r="L57" s="574" t="s">
        <v>58</v>
      </c>
      <c r="M57" s="574" t="s">
        <v>59</v>
      </c>
      <c r="N57" s="575"/>
      <c r="O57" s="576" t="s">
        <v>16</v>
      </c>
      <c r="P57" s="577"/>
      <c r="Q57" s="535">
        <f>IF(OR(C57=DatiMAD!$B$1,C57=DatiMAD!$C$1,C57=DatiMAD!$D$1),E57+DatiMAD!$B$2+DatiMAD!$F$3,E57+DatiMAD!$E$2+DatiMAD!$F$3)</f>
        <v>1.9868055555555555</v>
      </c>
      <c r="R57" s="535"/>
      <c r="S57" s="535" t="s">
        <v>107</v>
      </c>
      <c r="T57" s="578" t="s">
        <v>64</v>
      </c>
    </row>
    <row r="58" spans="1:24" ht="12.75" customHeight="1" x14ac:dyDescent="0.2">
      <c r="A58" s="580"/>
      <c r="B58" s="580"/>
      <c r="C58" s="580"/>
      <c r="D58" s="580"/>
      <c r="E58" s="581"/>
      <c r="F58" s="581"/>
      <c r="G58" s="581"/>
      <c r="H58" s="581"/>
      <c r="I58" s="581"/>
      <c r="J58" s="581"/>
      <c r="K58" s="581"/>
      <c r="L58" s="581"/>
      <c r="M58" s="581"/>
      <c r="N58" s="581"/>
      <c r="O58" s="581"/>
      <c r="P58" s="581"/>
      <c r="Q58" s="581"/>
      <c r="R58" s="582"/>
      <c r="S58" s="583"/>
      <c r="T58" s="584"/>
    </row>
    <row r="59" spans="1:24" ht="12.75" customHeight="1" x14ac:dyDescent="0.2">
      <c r="A59" s="585"/>
      <c r="B59" s="585"/>
      <c r="C59" s="585"/>
      <c r="D59" s="585"/>
      <c r="E59" s="586"/>
      <c r="F59" s="586"/>
      <c r="G59" s="587"/>
      <c r="H59" s="588"/>
      <c r="I59" s="588"/>
      <c r="J59" s="588"/>
      <c r="K59" s="588"/>
      <c r="L59" s="588"/>
      <c r="M59" s="588"/>
      <c r="N59" s="588"/>
      <c r="O59" s="589"/>
      <c r="P59" s="589"/>
      <c r="Q59" s="590"/>
      <c r="R59" s="590"/>
      <c r="S59" s="591"/>
      <c r="T59" s="579"/>
    </row>
    <row r="60" spans="1:24" ht="12.75" customHeight="1" x14ac:dyDescent="0.2">
      <c r="A60" s="585"/>
      <c r="B60" s="585"/>
      <c r="C60" s="585"/>
      <c r="D60" s="585"/>
      <c r="E60" s="592"/>
      <c r="F60" s="592"/>
      <c r="G60" s="587"/>
      <c r="H60" s="587"/>
      <c r="I60" s="587"/>
      <c r="J60" s="587"/>
      <c r="K60" s="587"/>
      <c r="L60" s="587"/>
      <c r="M60" s="587"/>
      <c r="N60" s="587"/>
      <c r="O60" s="589"/>
      <c r="P60" s="589"/>
      <c r="Q60" s="590"/>
      <c r="R60" s="590"/>
      <c r="S60" s="593"/>
      <c r="T60" s="579"/>
    </row>
    <row r="61" spans="1:24" ht="12.75" customHeight="1" x14ac:dyDescent="0.2">
      <c r="A61" s="594"/>
      <c r="B61" s="594"/>
      <c r="C61" s="594"/>
      <c r="D61" s="594"/>
      <c r="E61" s="595"/>
      <c r="F61" s="595"/>
      <c r="G61" s="595"/>
      <c r="H61" s="595"/>
      <c r="I61" s="595"/>
      <c r="J61" s="595"/>
      <c r="K61" s="595"/>
      <c r="L61" s="595"/>
      <c r="M61" s="595"/>
      <c r="N61" s="595"/>
      <c r="O61" s="595"/>
      <c r="P61" s="595"/>
      <c r="Q61" s="595"/>
      <c r="R61" s="595"/>
      <c r="S61" s="596"/>
      <c r="T61" s="579"/>
    </row>
    <row r="62" spans="1:24" ht="12.75" customHeight="1" x14ac:dyDescent="0.2">
      <c r="A62" s="585"/>
      <c r="B62" s="585"/>
      <c r="C62" s="585"/>
      <c r="D62" s="585"/>
      <c r="E62" s="586"/>
      <c r="F62" s="586"/>
      <c r="G62" s="587"/>
      <c r="H62" s="588"/>
      <c r="I62" s="588"/>
      <c r="J62" s="588"/>
      <c r="K62" s="588"/>
      <c r="L62" s="588"/>
      <c r="M62" s="588"/>
      <c r="N62" s="588"/>
      <c r="O62" s="589"/>
      <c r="P62" s="589"/>
      <c r="Q62" s="590"/>
      <c r="R62" s="590"/>
      <c r="S62" s="597"/>
      <c r="T62" s="579"/>
    </row>
    <row r="63" spans="1:24" ht="12.75" customHeight="1" x14ac:dyDescent="0.2">
      <c r="A63" s="585"/>
      <c r="B63" s="585"/>
      <c r="C63" s="585"/>
      <c r="D63" s="585"/>
      <c r="E63" s="592"/>
      <c r="F63" s="592"/>
      <c r="G63" s="587"/>
      <c r="H63" s="587"/>
      <c r="I63" s="587"/>
      <c r="J63" s="587"/>
      <c r="K63" s="587"/>
      <c r="L63" s="587"/>
      <c r="M63" s="587"/>
      <c r="N63" s="587"/>
      <c r="O63" s="589"/>
      <c r="P63" s="589"/>
      <c r="Q63" s="590"/>
      <c r="R63" s="590"/>
      <c r="S63" s="597"/>
      <c r="T63" s="579"/>
    </row>
    <row r="64" spans="1:24" ht="12.75" customHeight="1" x14ac:dyDescent="0.35">
      <c r="A64" s="598"/>
      <c r="B64" s="598"/>
      <c r="C64" s="598"/>
      <c r="D64" s="598"/>
      <c r="E64" s="598"/>
      <c r="F64" s="598"/>
      <c r="G64" s="598"/>
      <c r="H64" s="599"/>
      <c r="I64" s="599"/>
      <c r="J64" s="599"/>
      <c r="K64" s="599"/>
      <c r="L64" s="596"/>
      <c r="M64" s="599"/>
      <c r="N64" s="599"/>
      <c r="O64" s="600"/>
      <c r="P64" s="600"/>
      <c r="Q64" s="600"/>
      <c r="R64" s="600"/>
      <c r="S64" s="599"/>
      <c r="T64" s="579"/>
    </row>
    <row r="65" spans="1:19" ht="12.75" customHeight="1" x14ac:dyDescent="0.35">
      <c r="A65" s="601"/>
      <c r="B65" s="601"/>
      <c r="C65" s="601"/>
      <c r="D65" s="601"/>
      <c r="E65" s="601"/>
      <c r="F65" s="601"/>
      <c r="G65" s="601"/>
      <c r="H65" s="601"/>
      <c r="I65" s="601"/>
      <c r="J65" s="601"/>
      <c r="K65" s="601"/>
      <c r="L65" s="143"/>
      <c r="M65" s="601"/>
      <c r="N65" s="601"/>
      <c r="O65" s="602"/>
      <c r="P65" s="602"/>
      <c r="Q65" s="602"/>
      <c r="R65" s="602"/>
      <c r="S65" s="599"/>
    </row>
    <row r="66" spans="1:19" x14ac:dyDescent="0.2">
      <c r="S66" s="433"/>
    </row>
    <row r="75" spans="1:19" x14ac:dyDescent="0.2">
      <c r="E75" s="499"/>
    </row>
    <row r="78" spans="1:19" x14ac:dyDescent="0.2">
      <c r="O78" s="58"/>
    </row>
  </sheetData>
  <autoFilter ref="A2:X54">
    <filterColumn colId="1">
      <customFilters>
        <customFilter operator="notEqual" val=" "/>
      </customFilters>
    </filterColumn>
  </autoFilter>
  <sortState ref="A3:T57">
    <sortCondition ref="E3:E57"/>
  </sortState>
  <mergeCells count="4">
    <mergeCell ref="A64:G64"/>
    <mergeCell ref="O64:R64"/>
    <mergeCell ref="A1:B1"/>
    <mergeCell ref="C1:T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6"/>
  <sheetViews>
    <sheetView workbookViewId="0">
      <selection activeCell="J31" sqref="J31"/>
    </sheetView>
  </sheetViews>
  <sheetFormatPr defaultRowHeight="12.75" x14ac:dyDescent="0.2"/>
  <cols>
    <col min="1" max="1" width="17.85546875" bestFit="1" customWidth="1"/>
    <col min="2" max="2" width="20.7109375" bestFit="1" customWidth="1"/>
    <col min="3" max="3" width="3" bestFit="1" customWidth="1"/>
    <col min="4" max="4" width="17.85546875" bestFit="1" customWidth="1"/>
  </cols>
  <sheetData>
    <row r="3" spans="1:4" x14ac:dyDescent="0.2">
      <c r="A3" s="432" t="s">
        <v>113</v>
      </c>
      <c r="B3" s="432" t="s">
        <v>228</v>
      </c>
    </row>
    <row r="4" spans="1:4" x14ac:dyDescent="0.2">
      <c r="A4" s="432" t="s">
        <v>227</v>
      </c>
      <c r="B4" t="s">
        <v>24</v>
      </c>
      <c r="C4" t="s">
        <v>25</v>
      </c>
      <c r="D4" t="s">
        <v>71</v>
      </c>
    </row>
    <row r="5" spans="1:4" x14ac:dyDescent="0.2">
      <c r="A5" s="58" t="s">
        <v>205</v>
      </c>
      <c r="B5" s="252"/>
      <c r="C5" s="252"/>
      <c r="D5" s="252"/>
    </row>
    <row r="6" spans="1:4" x14ac:dyDescent="0.2">
      <c r="A6" s="58" t="s">
        <v>206</v>
      </c>
      <c r="B6" s="252">
        <v>5</v>
      </c>
      <c r="C6" s="252"/>
      <c r="D6" s="252">
        <v>5</v>
      </c>
    </row>
    <row r="7" spans="1:4" x14ac:dyDescent="0.2">
      <c r="A7" s="58" t="s">
        <v>207</v>
      </c>
      <c r="B7" s="252">
        <v>2</v>
      </c>
      <c r="C7" s="252">
        <v>1</v>
      </c>
      <c r="D7" s="252">
        <v>3</v>
      </c>
    </row>
    <row r="8" spans="1:4" x14ac:dyDescent="0.2">
      <c r="A8" s="58" t="s">
        <v>208</v>
      </c>
      <c r="B8" s="252"/>
      <c r="C8" s="252"/>
      <c r="D8" s="252"/>
    </row>
    <row r="9" spans="1:4" x14ac:dyDescent="0.2">
      <c r="A9" s="58" t="s">
        <v>209</v>
      </c>
      <c r="B9" s="252"/>
      <c r="C9" s="252">
        <v>2</v>
      </c>
      <c r="D9" s="252">
        <v>2</v>
      </c>
    </row>
    <row r="10" spans="1:4" x14ac:dyDescent="0.2">
      <c r="A10" s="58" t="s">
        <v>210</v>
      </c>
      <c r="B10" s="252"/>
      <c r="C10" s="252"/>
      <c r="D10" s="252"/>
    </row>
    <row r="11" spans="1:4" x14ac:dyDescent="0.2">
      <c r="A11" s="58" t="s">
        <v>211</v>
      </c>
      <c r="B11" s="252"/>
      <c r="C11" s="252">
        <v>1</v>
      </c>
      <c r="D11" s="252">
        <v>1</v>
      </c>
    </row>
    <row r="12" spans="1:4" x14ac:dyDescent="0.2">
      <c r="A12" s="58" t="s">
        <v>212</v>
      </c>
      <c r="B12" s="252">
        <v>2</v>
      </c>
      <c r="C12" s="252">
        <v>1</v>
      </c>
      <c r="D12" s="252">
        <v>3</v>
      </c>
    </row>
    <row r="13" spans="1:4" x14ac:dyDescent="0.2">
      <c r="A13" s="58" t="s">
        <v>213</v>
      </c>
      <c r="B13" s="252"/>
      <c r="C13" s="252">
        <v>1</v>
      </c>
      <c r="D13" s="252">
        <v>1</v>
      </c>
    </row>
    <row r="14" spans="1:4" x14ac:dyDescent="0.2">
      <c r="A14" s="58" t="s">
        <v>214</v>
      </c>
      <c r="B14" s="252"/>
      <c r="C14" s="252">
        <v>2</v>
      </c>
      <c r="D14" s="252">
        <v>2</v>
      </c>
    </row>
    <row r="15" spans="1:4" x14ac:dyDescent="0.2">
      <c r="A15" s="58" t="s">
        <v>215</v>
      </c>
      <c r="B15" s="252">
        <v>1</v>
      </c>
      <c r="C15" s="252">
        <v>2</v>
      </c>
      <c r="D15" s="252">
        <v>3</v>
      </c>
    </row>
    <row r="16" spans="1:4" x14ac:dyDescent="0.2">
      <c r="A16" s="58" t="s">
        <v>216</v>
      </c>
      <c r="B16" s="252"/>
      <c r="C16" s="252"/>
      <c r="D16" s="252"/>
    </row>
    <row r="17" spans="1:4" x14ac:dyDescent="0.2">
      <c r="A17" s="58" t="s">
        <v>217</v>
      </c>
      <c r="B17" s="252">
        <v>2</v>
      </c>
      <c r="C17" s="252">
        <v>1</v>
      </c>
      <c r="D17" s="252">
        <v>3</v>
      </c>
    </row>
    <row r="18" spans="1:4" x14ac:dyDescent="0.2">
      <c r="A18" s="58" t="s">
        <v>218</v>
      </c>
      <c r="B18" s="252">
        <v>2</v>
      </c>
      <c r="C18" s="252"/>
      <c r="D18" s="252">
        <v>2</v>
      </c>
    </row>
    <row r="19" spans="1:4" x14ac:dyDescent="0.2">
      <c r="A19" s="58" t="s">
        <v>219</v>
      </c>
      <c r="B19" s="252">
        <v>2</v>
      </c>
      <c r="C19" s="252"/>
      <c r="D19" s="252">
        <v>2</v>
      </c>
    </row>
    <row r="20" spans="1:4" x14ac:dyDescent="0.2">
      <c r="A20" s="58" t="s">
        <v>220</v>
      </c>
      <c r="B20" s="252">
        <v>1</v>
      </c>
      <c r="C20" s="252"/>
      <c r="D20" s="252">
        <v>1</v>
      </c>
    </row>
    <row r="21" spans="1:4" x14ac:dyDescent="0.2">
      <c r="A21" s="58" t="s">
        <v>221</v>
      </c>
      <c r="B21" s="252">
        <v>1</v>
      </c>
      <c r="C21" s="252"/>
      <c r="D21" s="252">
        <v>1</v>
      </c>
    </row>
    <row r="22" spans="1:4" x14ac:dyDescent="0.2">
      <c r="A22" s="58" t="s">
        <v>222</v>
      </c>
      <c r="B22" s="252">
        <v>1</v>
      </c>
      <c r="C22" s="252">
        <v>2</v>
      </c>
      <c r="D22" s="252">
        <v>3</v>
      </c>
    </row>
    <row r="23" spans="1:4" x14ac:dyDescent="0.2">
      <c r="A23" s="58" t="s">
        <v>223</v>
      </c>
      <c r="B23" s="252">
        <v>2</v>
      </c>
      <c r="C23" s="252"/>
      <c r="D23" s="252">
        <v>2</v>
      </c>
    </row>
    <row r="24" spans="1:4" x14ac:dyDescent="0.2">
      <c r="A24" s="58" t="s">
        <v>224</v>
      </c>
      <c r="B24" s="252">
        <v>1</v>
      </c>
      <c r="C24" s="252">
        <v>1</v>
      </c>
      <c r="D24" s="252">
        <v>2</v>
      </c>
    </row>
    <row r="25" spans="1:4" x14ac:dyDescent="0.2">
      <c r="A25" s="58" t="s">
        <v>225</v>
      </c>
      <c r="B25" s="252">
        <v>1</v>
      </c>
      <c r="C25" s="252"/>
      <c r="D25" s="252">
        <v>1</v>
      </c>
    </row>
    <row r="26" spans="1:4" x14ac:dyDescent="0.2">
      <c r="A26" s="58" t="s">
        <v>71</v>
      </c>
      <c r="B26" s="252">
        <v>23</v>
      </c>
      <c r="C26" s="252">
        <v>14</v>
      </c>
      <c r="D26" s="252">
        <v>37</v>
      </c>
    </row>
  </sheetData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zoomScale="70" zoomScaleNormal="70" workbookViewId="0">
      <selection activeCell="K19" sqref="K19:K20"/>
    </sheetView>
  </sheetViews>
  <sheetFormatPr defaultRowHeight="12.75" x14ac:dyDescent="0.2"/>
  <cols>
    <col min="6" max="6" width="20.85546875" bestFit="1" customWidth="1"/>
    <col min="7" max="7" width="23.7109375" bestFit="1" customWidth="1"/>
    <col min="8" max="8" width="8.7109375" hidden="1" customWidth="1"/>
    <col min="9" max="9" width="29.140625" style="469" bestFit="1" customWidth="1"/>
    <col min="10" max="10" width="27.7109375" style="469" customWidth="1"/>
    <col min="11" max="11" width="44.42578125" customWidth="1"/>
  </cols>
  <sheetData>
    <row r="1" spans="1:10" ht="13.5" thickBot="1" x14ac:dyDescent="0.25">
      <c r="C1" s="489" t="s">
        <v>24</v>
      </c>
      <c r="D1" s="489" t="s">
        <v>25</v>
      </c>
      <c r="E1" s="489" t="s">
        <v>231</v>
      </c>
      <c r="F1" s="476" t="s">
        <v>237</v>
      </c>
      <c r="G1" s="489" t="s">
        <v>236</v>
      </c>
      <c r="H1" s="495"/>
      <c r="I1" s="497" t="s">
        <v>235</v>
      </c>
      <c r="J1" s="9"/>
    </row>
    <row r="2" spans="1:10" ht="13.5" thickTop="1" x14ac:dyDescent="0.2">
      <c r="A2" s="556" t="s">
        <v>55</v>
      </c>
      <c r="B2" s="480" t="s">
        <v>205</v>
      </c>
      <c r="C2" s="480"/>
      <c r="D2" s="480"/>
      <c r="E2" s="490"/>
      <c r="F2" s="493">
        <f>E2+E3+E4+E5+E6+E7</f>
        <v>4</v>
      </c>
      <c r="G2" s="493">
        <f>C2+D2-E2</f>
        <v>0</v>
      </c>
      <c r="H2" s="481">
        <f>F2-10</f>
        <v>-6</v>
      </c>
      <c r="I2" s="488" t="str">
        <f>IF(H2&gt;0,H2,"")</f>
        <v/>
      </c>
    </row>
    <row r="3" spans="1:10" x14ac:dyDescent="0.2">
      <c r="A3" s="557"/>
      <c r="B3" s="468" t="s">
        <v>206</v>
      </c>
      <c r="C3" s="468"/>
      <c r="D3" s="468"/>
      <c r="E3" s="327"/>
      <c r="F3" s="11">
        <f t="shared" ref="F3:F66" si="0">E3+E4+E5+E6+E7+E8</f>
        <v>4</v>
      </c>
      <c r="G3" s="11">
        <f t="shared" ref="G3:G66" si="1">C3+D3-E3</f>
        <v>0</v>
      </c>
      <c r="H3" s="471">
        <f t="shared" ref="H3:H64" si="2">F3-10</f>
        <v>-6</v>
      </c>
      <c r="I3" s="467" t="str">
        <f t="shared" ref="I3:I66" si="3">IF(H3&gt;0,H3,"")</f>
        <v/>
      </c>
    </row>
    <row r="4" spans="1:10" x14ac:dyDescent="0.2">
      <c r="A4" s="557"/>
      <c r="B4" s="468" t="s">
        <v>207</v>
      </c>
      <c r="C4" s="468">
        <v>1</v>
      </c>
      <c r="D4" s="468">
        <v>1</v>
      </c>
      <c r="E4" s="327">
        <v>2</v>
      </c>
      <c r="F4" s="11">
        <f t="shared" si="0"/>
        <v>4</v>
      </c>
      <c r="G4" s="11">
        <f t="shared" si="1"/>
        <v>0</v>
      </c>
      <c r="H4" s="471">
        <f t="shared" si="2"/>
        <v>-6</v>
      </c>
      <c r="I4" s="467" t="str">
        <f t="shared" si="3"/>
        <v/>
      </c>
    </row>
    <row r="5" spans="1:10" x14ac:dyDescent="0.2">
      <c r="A5" s="557"/>
      <c r="B5" s="468" t="s">
        <v>208</v>
      </c>
      <c r="C5" s="468"/>
      <c r="D5" s="468">
        <v>1</v>
      </c>
      <c r="E5" s="327">
        <v>1</v>
      </c>
      <c r="F5" s="11">
        <f t="shared" si="0"/>
        <v>4</v>
      </c>
      <c r="G5" s="11">
        <f t="shared" si="1"/>
        <v>0</v>
      </c>
      <c r="H5" s="471">
        <f t="shared" si="2"/>
        <v>-6</v>
      </c>
      <c r="I5" s="467" t="str">
        <f t="shared" si="3"/>
        <v/>
      </c>
    </row>
    <row r="6" spans="1:10" x14ac:dyDescent="0.2">
      <c r="A6" s="557"/>
      <c r="B6" s="468" t="s">
        <v>209</v>
      </c>
      <c r="C6" s="468"/>
      <c r="D6" s="468">
        <v>1</v>
      </c>
      <c r="E6" s="327">
        <v>1</v>
      </c>
      <c r="F6" s="11">
        <f t="shared" si="0"/>
        <v>3</v>
      </c>
      <c r="G6" s="11">
        <f t="shared" si="1"/>
        <v>0</v>
      </c>
      <c r="H6" s="471">
        <f t="shared" si="2"/>
        <v>-7</v>
      </c>
      <c r="I6" s="467" t="str">
        <f t="shared" si="3"/>
        <v/>
      </c>
    </row>
    <row r="7" spans="1:10" x14ac:dyDescent="0.2">
      <c r="A7" s="557"/>
      <c r="B7" s="468" t="s">
        <v>210</v>
      </c>
      <c r="C7" s="468"/>
      <c r="D7" s="468"/>
      <c r="E7" s="327"/>
      <c r="F7" s="11">
        <f t="shared" si="0"/>
        <v>4</v>
      </c>
      <c r="G7" s="11">
        <f t="shared" si="1"/>
        <v>0</v>
      </c>
      <c r="H7" s="471">
        <f t="shared" si="2"/>
        <v>-6</v>
      </c>
      <c r="I7" s="467" t="str">
        <f t="shared" si="3"/>
        <v/>
      </c>
    </row>
    <row r="8" spans="1:10" x14ac:dyDescent="0.2">
      <c r="A8" s="557"/>
      <c r="B8" s="468" t="s">
        <v>211</v>
      </c>
      <c r="C8" s="468"/>
      <c r="D8" s="468"/>
      <c r="E8" s="327"/>
      <c r="F8" s="11">
        <f t="shared" si="0"/>
        <v>6</v>
      </c>
      <c r="G8" s="11">
        <f t="shared" si="1"/>
        <v>0</v>
      </c>
      <c r="H8" s="471">
        <f t="shared" si="2"/>
        <v>-4</v>
      </c>
      <c r="I8" s="467" t="str">
        <f t="shared" si="3"/>
        <v/>
      </c>
    </row>
    <row r="9" spans="1:10" x14ac:dyDescent="0.2">
      <c r="A9" s="557"/>
      <c r="B9" s="468" t="s">
        <v>212</v>
      </c>
      <c r="C9" s="468"/>
      <c r="D9" s="468"/>
      <c r="E9" s="327"/>
      <c r="F9" s="11">
        <f t="shared" si="0"/>
        <v>6</v>
      </c>
      <c r="G9" s="11">
        <f t="shared" si="1"/>
        <v>0</v>
      </c>
      <c r="H9" s="471">
        <f t="shared" si="2"/>
        <v>-4</v>
      </c>
      <c r="I9" s="467" t="str">
        <f t="shared" si="3"/>
        <v/>
      </c>
    </row>
    <row r="10" spans="1:10" x14ac:dyDescent="0.2">
      <c r="A10" s="557"/>
      <c r="B10" s="468" t="s">
        <v>213</v>
      </c>
      <c r="C10" s="468"/>
      <c r="D10" s="468">
        <v>2</v>
      </c>
      <c r="E10" s="327">
        <v>2</v>
      </c>
      <c r="F10" s="11">
        <f t="shared" si="0"/>
        <v>7</v>
      </c>
      <c r="G10" s="11">
        <f t="shared" si="1"/>
        <v>0</v>
      </c>
      <c r="H10" s="471">
        <f t="shared" si="2"/>
        <v>-3</v>
      </c>
      <c r="I10" s="467" t="str">
        <f t="shared" si="3"/>
        <v/>
      </c>
    </row>
    <row r="11" spans="1:10" x14ac:dyDescent="0.2">
      <c r="A11" s="557"/>
      <c r="B11" s="468" t="s">
        <v>234</v>
      </c>
      <c r="C11" s="468"/>
      <c r="D11" s="468"/>
      <c r="E11" s="327"/>
      <c r="F11" s="11">
        <f t="shared" si="0"/>
        <v>8</v>
      </c>
      <c r="G11" s="11">
        <f t="shared" si="1"/>
        <v>0</v>
      </c>
      <c r="H11" s="471">
        <f t="shared" si="2"/>
        <v>-2</v>
      </c>
      <c r="I11" s="467" t="str">
        <f t="shared" si="3"/>
        <v/>
      </c>
    </row>
    <row r="12" spans="1:10" x14ac:dyDescent="0.2">
      <c r="A12" s="557"/>
      <c r="B12" s="468" t="s">
        <v>214</v>
      </c>
      <c r="C12" s="468"/>
      <c r="D12" s="468">
        <v>2</v>
      </c>
      <c r="E12" s="327">
        <v>2</v>
      </c>
      <c r="F12" s="11">
        <f t="shared" si="0"/>
        <v>10</v>
      </c>
      <c r="G12" s="11">
        <f t="shared" si="1"/>
        <v>0</v>
      </c>
      <c r="H12" s="471">
        <f t="shared" si="2"/>
        <v>0</v>
      </c>
      <c r="I12" s="467" t="str">
        <f t="shared" si="3"/>
        <v/>
      </c>
    </row>
    <row r="13" spans="1:10" x14ac:dyDescent="0.2">
      <c r="A13" s="557"/>
      <c r="B13" s="468" t="s">
        <v>215</v>
      </c>
      <c r="C13" s="468"/>
      <c r="D13" s="468">
        <v>2</v>
      </c>
      <c r="E13" s="327">
        <v>2</v>
      </c>
      <c r="F13" s="11">
        <f t="shared" si="0"/>
        <v>8</v>
      </c>
      <c r="G13" s="11">
        <f t="shared" si="1"/>
        <v>0</v>
      </c>
      <c r="H13" s="471">
        <f t="shared" si="2"/>
        <v>-2</v>
      </c>
      <c r="I13" s="467" t="str">
        <f t="shared" si="3"/>
        <v/>
      </c>
    </row>
    <row r="14" spans="1:10" x14ac:dyDescent="0.2">
      <c r="A14" s="557"/>
      <c r="B14" s="468" t="s">
        <v>232</v>
      </c>
      <c r="C14" s="468"/>
      <c r="D14" s="468"/>
      <c r="E14" s="477"/>
      <c r="F14" s="11">
        <f t="shared" si="0"/>
        <v>8</v>
      </c>
      <c r="G14" s="11">
        <f t="shared" si="1"/>
        <v>0</v>
      </c>
      <c r="H14" s="471">
        <f t="shared" si="2"/>
        <v>-2</v>
      </c>
      <c r="I14" s="467" t="str">
        <f t="shared" si="3"/>
        <v/>
      </c>
    </row>
    <row r="15" spans="1:10" x14ac:dyDescent="0.2">
      <c r="A15" s="557"/>
      <c r="B15" s="468" t="s">
        <v>216</v>
      </c>
      <c r="C15" s="468"/>
      <c r="D15" s="468">
        <v>1</v>
      </c>
      <c r="E15" s="477">
        <v>1</v>
      </c>
      <c r="F15" s="11">
        <f t="shared" si="0"/>
        <v>9</v>
      </c>
      <c r="G15" s="11">
        <f t="shared" si="1"/>
        <v>0</v>
      </c>
      <c r="H15" s="471">
        <f t="shared" si="2"/>
        <v>-1</v>
      </c>
      <c r="I15" s="467" t="str">
        <f t="shared" si="3"/>
        <v/>
      </c>
    </row>
    <row r="16" spans="1:10" x14ac:dyDescent="0.2">
      <c r="A16" s="557"/>
      <c r="B16" s="468" t="s">
        <v>217</v>
      </c>
      <c r="C16" s="468">
        <v>2</v>
      </c>
      <c r="D16" s="468">
        <v>1</v>
      </c>
      <c r="E16" s="477">
        <v>3</v>
      </c>
      <c r="F16" s="11">
        <f t="shared" si="0"/>
        <v>8</v>
      </c>
      <c r="G16" s="11">
        <f t="shared" si="1"/>
        <v>0</v>
      </c>
      <c r="H16" s="471">
        <f t="shared" si="2"/>
        <v>-2</v>
      </c>
      <c r="I16" s="467" t="str">
        <f t="shared" si="3"/>
        <v/>
      </c>
    </row>
    <row r="17" spans="1:9" x14ac:dyDescent="0.2">
      <c r="A17" s="557"/>
      <c r="B17" s="468" t="s">
        <v>218</v>
      </c>
      <c r="C17" s="468">
        <v>1</v>
      </c>
      <c r="D17" s="468">
        <v>1</v>
      </c>
      <c r="E17" s="477">
        <v>2</v>
      </c>
      <c r="F17" s="11">
        <f t="shared" si="0"/>
        <v>9</v>
      </c>
      <c r="G17" s="11">
        <f t="shared" si="1"/>
        <v>0</v>
      </c>
      <c r="H17" s="471">
        <f t="shared" si="2"/>
        <v>-1</v>
      </c>
      <c r="I17" s="467" t="str">
        <f t="shared" si="3"/>
        <v/>
      </c>
    </row>
    <row r="18" spans="1:9" x14ac:dyDescent="0.2">
      <c r="A18" s="557"/>
      <c r="B18" s="468" t="s">
        <v>233</v>
      </c>
      <c r="C18" s="468"/>
      <c r="D18" s="468"/>
      <c r="E18" s="477"/>
      <c r="F18" s="11">
        <f t="shared" si="0"/>
        <v>7</v>
      </c>
      <c r="G18" s="11">
        <f t="shared" si="1"/>
        <v>0</v>
      </c>
      <c r="H18" s="471">
        <f t="shared" si="2"/>
        <v>-3</v>
      </c>
      <c r="I18" s="467" t="str">
        <f t="shared" si="3"/>
        <v/>
      </c>
    </row>
    <row r="19" spans="1:9" x14ac:dyDescent="0.2">
      <c r="A19" s="557"/>
      <c r="B19" s="468" t="s">
        <v>219</v>
      </c>
      <c r="C19" s="468">
        <v>1</v>
      </c>
      <c r="D19" s="468">
        <v>1</v>
      </c>
      <c r="E19" s="477">
        <v>2</v>
      </c>
      <c r="F19" s="11">
        <f t="shared" si="0"/>
        <v>7</v>
      </c>
      <c r="G19" s="11">
        <f t="shared" si="1"/>
        <v>0</v>
      </c>
      <c r="H19" s="471">
        <f t="shared" si="2"/>
        <v>-3</v>
      </c>
      <c r="I19" s="467" t="str">
        <f t="shared" si="3"/>
        <v/>
      </c>
    </row>
    <row r="20" spans="1:9" x14ac:dyDescent="0.2">
      <c r="A20" s="557"/>
      <c r="B20" s="468" t="s">
        <v>220</v>
      </c>
      <c r="C20" s="468"/>
      <c r="D20" s="468">
        <v>1</v>
      </c>
      <c r="E20" s="327">
        <v>1</v>
      </c>
      <c r="F20" s="11">
        <f t="shared" si="0"/>
        <v>5</v>
      </c>
      <c r="G20" s="11">
        <f t="shared" si="1"/>
        <v>0</v>
      </c>
      <c r="H20" s="471">
        <f t="shared" si="2"/>
        <v>-5</v>
      </c>
      <c r="I20" s="467" t="str">
        <f t="shared" si="3"/>
        <v/>
      </c>
    </row>
    <row r="21" spans="1:9" x14ac:dyDescent="0.2">
      <c r="A21" s="557"/>
      <c r="B21" s="468" t="s">
        <v>221</v>
      </c>
      <c r="C21" s="468"/>
      <c r="D21" s="468"/>
      <c r="E21" s="327"/>
      <c r="F21" s="11">
        <f t="shared" si="0"/>
        <v>5</v>
      </c>
      <c r="G21" s="11">
        <f t="shared" si="1"/>
        <v>0</v>
      </c>
      <c r="H21" s="471">
        <f t="shared" si="2"/>
        <v>-5</v>
      </c>
      <c r="I21" s="467" t="str">
        <f t="shared" si="3"/>
        <v/>
      </c>
    </row>
    <row r="22" spans="1:9" x14ac:dyDescent="0.2">
      <c r="A22" s="557"/>
      <c r="B22" s="468" t="s">
        <v>222</v>
      </c>
      <c r="C22" s="468">
        <v>1</v>
      </c>
      <c r="D22" s="468">
        <v>3</v>
      </c>
      <c r="E22" s="327">
        <v>4</v>
      </c>
      <c r="F22" s="11">
        <f t="shared" si="0"/>
        <v>10</v>
      </c>
      <c r="G22" s="11">
        <f t="shared" si="1"/>
        <v>0</v>
      </c>
      <c r="H22" s="471">
        <f t="shared" si="2"/>
        <v>0</v>
      </c>
      <c r="I22" s="470" t="str">
        <f t="shared" si="3"/>
        <v/>
      </c>
    </row>
    <row r="23" spans="1:9" x14ac:dyDescent="0.2">
      <c r="A23" s="557"/>
      <c r="B23" s="468" t="s">
        <v>223</v>
      </c>
      <c r="C23" s="468"/>
      <c r="D23" s="468"/>
      <c r="E23" s="327"/>
      <c r="F23" s="11">
        <f t="shared" si="0"/>
        <v>9</v>
      </c>
      <c r="G23" s="11">
        <f t="shared" si="1"/>
        <v>0</v>
      </c>
      <c r="H23" s="471">
        <f t="shared" si="2"/>
        <v>-1</v>
      </c>
      <c r="I23" s="470" t="str">
        <f t="shared" si="3"/>
        <v/>
      </c>
    </row>
    <row r="24" spans="1:9" x14ac:dyDescent="0.2">
      <c r="A24" s="557"/>
      <c r="B24" s="468" t="s">
        <v>224</v>
      </c>
      <c r="C24" s="468"/>
      <c r="D24" s="468"/>
      <c r="E24" s="327"/>
      <c r="F24" s="11">
        <f t="shared" si="0"/>
        <v>9</v>
      </c>
      <c r="G24" s="11">
        <f t="shared" si="1"/>
        <v>0</v>
      </c>
      <c r="H24" s="471">
        <f t="shared" si="2"/>
        <v>-1</v>
      </c>
      <c r="I24" s="470" t="str">
        <f t="shared" si="3"/>
        <v/>
      </c>
    </row>
    <row r="25" spans="1:9" ht="13.5" thickBot="1" x14ac:dyDescent="0.25">
      <c r="A25" s="558"/>
      <c r="B25" s="482" t="s">
        <v>225</v>
      </c>
      <c r="C25" s="482">
        <v>3</v>
      </c>
      <c r="D25" s="482"/>
      <c r="E25" s="483">
        <v>0</v>
      </c>
      <c r="F25" s="494">
        <f t="shared" si="0"/>
        <v>10</v>
      </c>
      <c r="G25" s="494">
        <f t="shared" si="1"/>
        <v>3</v>
      </c>
      <c r="H25" s="484">
        <f t="shared" si="2"/>
        <v>0</v>
      </c>
      <c r="I25" s="491" t="str">
        <f t="shared" si="3"/>
        <v/>
      </c>
    </row>
    <row r="26" spans="1:9" ht="13.5" thickTop="1" x14ac:dyDescent="0.2">
      <c r="A26" s="556" t="s">
        <v>56</v>
      </c>
      <c r="B26" s="480" t="s">
        <v>205</v>
      </c>
      <c r="C26" s="480"/>
      <c r="D26" s="480">
        <v>1</v>
      </c>
      <c r="E26" s="490">
        <v>1</v>
      </c>
      <c r="F26" s="493">
        <f t="shared" si="0"/>
        <v>10</v>
      </c>
      <c r="G26" s="493">
        <f>C26+D26-E26</f>
        <v>0</v>
      </c>
      <c r="H26" s="481">
        <f t="shared" si="2"/>
        <v>0</v>
      </c>
      <c r="I26" s="486" t="str">
        <f t="shared" si="3"/>
        <v/>
      </c>
    </row>
    <row r="27" spans="1:9" x14ac:dyDescent="0.2">
      <c r="A27" s="557"/>
      <c r="B27" s="468" t="s">
        <v>206</v>
      </c>
      <c r="C27" s="468">
        <v>5</v>
      </c>
      <c r="D27" s="468">
        <v>1</v>
      </c>
      <c r="E27" s="474">
        <v>5</v>
      </c>
      <c r="F27" s="11">
        <f t="shared" si="0"/>
        <v>9</v>
      </c>
      <c r="G27" s="11">
        <f t="shared" si="1"/>
        <v>1</v>
      </c>
      <c r="H27" s="471">
        <f t="shared" si="2"/>
        <v>-1</v>
      </c>
      <c r="I27" s="467" t="str">
        <f t="shared" si="3"/>
        <v/>
      </c>
    </row>
    <row r="28" spans="1:9" x14ac:dyDescent="0.2">
      <c r="A28" s="557"/>
      <c r="B28" s="468" t="s">
        <v>207</v>
      </c>
      <c r="C28" s="468">
        <v>2</v>
      </c>
      <c r="D28" s="468">
        <v>1</v>
      </c>
      <c r="E28" s="327">
        <v>3</v>
      </c>
      <c r="F28" s="11">
        <f t="shared" si="0"/>
        <v>5</v>
      </c>
      <c r="G28" s="11">
        <f t="shared" si="1"/>
        <v>0</v>
      </c>
      <c r="H28" s="471">
        <f t="shared" si="2"/>
        <v>-5</v>
      </c>
      <c r="I28" s="467" t="str">
        <f t="shared" si="3"/>
        <v/>
      </c>
    </row>
    <row r="29" spans="1:9" x14ac:dyDescent="0.2">
      <c r="A29" s="557"/>
      <c r="B29" s="468" t="s">
        <v>208</v>
      </c>
      <c r="C29" s="468"/>
      <c r="D29" s="468"/>
      <c r="E29" s="327"/>
      <c r="F29" s="11">
        <f t="shared" si="0"/>
        <v>3</v>
      </c>
      <c r="G29" s="11">
        <f t="shared" si="1"/>
        <v>0</v>
      </c>
      <c r="H29" s="471">
        <f t="shared" si="2"/>
        <v>-7</v>
      </c>
      <c r="I29" s="467" t="str">
        <f t="shared" si="3"/>
        <v/>
      </c>
    </row>
    <row r="30" spans="1:9" x14ac:dyDescent="0.2">
      <c r="A30" s="557"/>
      <c r="B30" s="468" t="s">
        <v>209</v>
      </c>
      <c r="C30" s="468"/>
      <c r="D30" s="468">
        <v>1</v>
      </c>
      <c r="E30" s="327">
        <v>1</v>
      </c>
      <c r="F30" s="11">
        <f t="shared" si="0"/>
        <v>3</v>
      </c>
      <c r="G30" s="11">
        <f t="shared" si="1"/>
        <v>0</v>
      </c>
      <c r="H30" s="471">
        <f t="shared" si="2"/>
        <v>-7</v>
      </c>
      <c r="I30" s="467" t="str">
        <f t="shared" si="3"/>
        <v/>
      </c>
    </row>
    <row r="31" spans="1:9" x14ac:dyDescent="0.2">
      <c r="A31" s="557"/>
      <c r="B31" s="468" t="s">
        <v>210</v>
      </c>
      <c r="C31" s="468"/>
      <c r="D31" s="468"/>
      <c r="E31" s="327"/>
      <c r="F31" s="11">
        <f t="shared" si="0"/>
        <v>5</v>
      </c>
      <c r="G31" s="11">
        <f t="shared" si="1"/>
        <v>0</v>
      </c>
      <c r="H31" s="471">
        <f t="shared" si="2"/>
        <v>-5</v>
      </c>
      <c r="I31" s="467" t="str">
        <f t="shared" si="3"/>
        <v/>
      </c>
    </row>
    <row r="32" spans="1:9" x14ac:dyDescent="0.2">
      <c r="A32" s="557"/>
      <c r="B32" s="468" t="s">
        <v>211</v>
      </c>
      <c r="C32" s="468"/>
      <c r="D32" s="468"/>
      <c r="E32" s="327"/>
      <c r="F32" s="11">
        <f t="shared" si="0"/>
        <v>8</v>
      </c>
      <c r="G32" s="11">
        <f t="shared" si="1"/>
        <v>0</v>
      </c>
      <c r="H32" s="471">
        <f t="shared" si="2"/>
        <v>-2</v>
      </c>
      <c r="I32" s="467" t="str">
        <f t="shared" si="3"/>
        <v/>
      </c>
    </row>
    <row r="33" spans="1:9" x14ac:dyDescent="0.2">
      <c r="A33" s="557"/>
      <c r="B33" s="468" t="s">
        <v>212</v>
      </c>
      <c r="C33" s="468">
        <v>1</v>
      </c>
      <c r="D33" s="468"/>
      <c r="E33" s="327">
        <v>1</v>
      </c>
      <c r="F33" s="11">
        <f t="shared" si="0"/>
        <v>8</v>
      </c>
      <c r="G33" s="11">
        <f t="shared" si="1"/>
        <v>0</v>
      </c>
      <c r="H33" s="471">
        <f t="shared" si="2"/>
        <v>-2</v>
      </c>
      <c r="I33" s="467" t="str">
        <f t="shared" si="3"/>
        <v/>
      </c>
    </row>
    <row r="34" spans="1:9" x14ac:dyDescent="0.2">
      <c r="A34" s="557"/>
      <c r="B34" s="468" t="s">
        <v>213</v>
      </c>
      <c r="C34" s="468"/>
      <c r="D34" s="468">
        <v>1</v>
      </c>
      <c r="E34" s="327">
        <v>1</v>
      </c>
      <c r="F34" s="11">
        <f t="shared" si="0"/>
        <v>7</v>
      </c>
      <c r="G34" s="11">
        <f t="shared" si="1"/>
        <v>0</v>
      </c>
      <c r="H34" s="471">
        <f t="shared" si="2"/>
        <v>-3</v>
      </c>
      <c r="I34" s="467" t="str">
        <f t="shared" si="3"/>
        <v/>
      </c>
    </row>
    <row r="35" spans="1:9" x14ac:dyDescent="0.2">
      <c r="A35" s="557"/>
      <c r="B35" s="468" t="s">
        <v>234</v>
      </c>
      <c r="C35" s="468"/>
      <c r="D35" s="468"/>
      <c r="E35" s="327"/>
      <c r="F35" s="11">
        <f t="shared" si="0"/>
        <v>9</v>
      </c>
      <c r="G35" s="11">
        <f t="shared" si="1"/>
        <v>0</v>
      </c>
      <c r="H35" s="471">
        <f t="shared" si="2"/>
        <v>-1</v>
      </c>
      <c r="I35" s="467" t="str">
        <f t="shared" si="3"/>
        <v/>
      </c>
    </row>
    <row r="36" spans="1:9" x14ac:dyDescent="0.2">
      <c r="A36" s="557"/>
      <c r="B36" s="468" t="s">
        <v>214</v>
      </c>
      <c r="C36" s="468"/>
      <c r="D36" s="468">
        <v>3</v>
      </c>
      <c r="E36" s="327">
        <v>3</v>
      </c>
      <c r="F36" s="11">
        <f t="shared" si="0"/>
        <v>10</v>
      </c>
      <c r="G36" s="11">
        <f t="shared" si="1"/>
        <v>0</v>
      </c>
      <c r="H36" s="471">
        <f t="shared" si="2"/>
        <v>0</v>
      </c>
      <c r="I36" s="470" t="str">
        <f t="shared" si="3"/>
        <v/>
      </c>
    </row>
    <row r="37" spans="1:9" x14ac:dyDescent="0.2">
      <c r="A37" s="557"/>
      <c r="B37" s="468" t="s">
        <v>215</v>
      </c>
      <c r="C37" s="468">
        <v>1</v>
      </c>
      <c r="D37" s="468">
        <v>2</v>
      </c>
      <c r="E37" s="327">
        <v>3</v>
      </c>
      <c r="F37" s="11">
        <f t="shared" si="0"/>
        <v>7</v>
      </c>
      <c r="G37" s="11">
        <f t="shared" si="1"/>
        <v>0</v>
      </c>
      <c r="H37" s="471">
        <f t="shared" si="2"/>
        <v>-3</v>
      </c>
      <c r="I37" s="470" t="str">
        <f t="shared" si="3"/>
        <v/>
      </c>
    </row>
    <row r="38" spans="1:9" x14ac:dyDescent="0.2">
      <c r="A38" s="557"/>
      <c r="B38" s="468" t="s">
        <v>232</v>
      </c>
      <c r="C38" s="468"/>
      <c r="D38" s="468"/>
      <c r="E38" s="477"/>
      <c r="F38" s="11">
        <f t="shared" si="0"/>
        <v>6</v>
      </c>
      <c r="G38" s="11">
        <f t="shared" si="1"/>
        <v>0</v>
      </c>
      <c r="H38" s="471">
        <f t="shared" si="2"/>
        <v>-4</v>
      </c>
      <c r="I38" s="470" t="str">
        <f t="shared" si="3"/>
        <v/>
      </c>
    </row>
    <row r="39" spans="1:9" x14ac:dyDescent="0.2">
      <c r="A39" s="557"/>
      <c r="B39" s="468" t="s">
        <v>216</v>
      </c>
      <c r="C39" s="468"/>
      <c r="D39" s="468"/>
      <c r="E39" s="477"/>
      <c r="F39" s="11">
        <f t="shared" si="0"/>
        <v>7</v>
      </c>
      <c r="G39" s="11">
        <f t="shared" si="1"/>
        <v>0</v>
      </c>
      <c r="H39" s="471">
        <f t="shared" si="2"/>
        <v>-3</v>
      </c>
      <c r="I39" s="470" t="str">
        <f t="shared" si="3"/>
        <v/>
      </c>
    </row>
    <row r="40" spans="1:9" x14ac:dyDescent="0.2">
      <c r="A40" s="557"/>
      <c r="B40" s="468" t="s">
        <v>217</v>
      </c>
      <c r="C40" s="468">
        <v>2</v>
      </c>
      <c r="D40" s="468">
        <v>1</v>
      </c>
      <c r="E40" s="477">
        <v>3</v>
      </c>
      <c r="F40" s="11">
        <f t="shared" si="0"/>
        <v>10</v>
      </c>
      <c r="G40" s="11">
        <f t="shared" si="1"/>
        <v>0</v>
      </c>
      <c r="H40" s="471">
        <f t="shared" si="2"/>
        <v>0</v>
      </c>
      <c r="I40" s="470" t="str">
        <f t="shared" si="3"/>
        <v/>
      </c>
    </row>
    <row r="41" spans="1:9" x14ac:dyDescent="0.2">
      <c r="A41" s="557"/>
      <c r="B41" s="468" t="s">
        <v>218</v>
      </c>
      <c r="C41" s="468">
        <v>1</v>
      </c>
      <c r="D41" s="468">
        <v>1</v>
      </c>
      <c r="E41" s="479">
        <v>1</v>
      </c>
      <c r="F41" s="11">
        <f t="shared" si="0"/>
        <v>10</v>
      </c>
      <c r="G41" s="11">
        <f t="shared" si="1"/>
        <v>1</v>
      </c>
      <c r="H41" s="471">
        <f t="shared" si="2"/>
        <v>0</v>
      </c>
      <c r="I41" s="470" t="str">
        <f t="shared" si="3"/>
        <v/>
      </c>
    </row>
    <row r="42" spans="1:9" x14ac:dyDescent="0.2">
      <c r="A42" s="557"/>
      <c r="B42" s="468" t="s">
        <v>233</v>
      </c>
      <c r="C42" s="468"/>
      <c r="D42" s="468"/>
      <c r="E42" s="477"/>
      <c r="F42" s="11">
        <f t="shared" si="0"/>
        <v>10</v>
      </c>
      <c r="G42" s="11">
        <f t="shared" si="1"/>
        <v>0</v>
      </c>
      <c r="H42" s="471">
        <f t="shared" si="2"/>
        <v>0</v>
      </c>
      <c r="I42" s="470" t="str">
        <f t="shared" si="3"/>
        <v/>
      </c>
    </row>
    <row r="43" spans="1:9" x14ac:dyDescent="0.2">
      <c r="A43" s="557"/>
      <c r="B43" s="468" t="s">
        <v>219</v>
      </c>
      <c r="C43" s="468">
        <v>1</v>
      </c>
      <c r="D43" s="468">
        <v>2</v>
      </c>
      <c r="E43" s="479">
        <v>2</v>
      </c>
      <c r="F43" s="11">
        <f t="shared" si="0"/>
        <v>10</v>
      </c>
      <c r="G43" s="11">
        <f t="shared" si="1"/>
        <v>1</v>
      </c>
      <c r="H43" s="471">
        <f t="shared" si="2"/>
        <v>0</v>
      </c>
      <c r="I43" s="470" t="str">
        <f t="shared" si="3"/>
        <v/>
      </c>
    </row>
    <row r="44" spans="1:9" x14ac:dyDescent="0.2">
      <c r="A44" s="557"/>
      <c r="B44" s="468" t="s">
        <v>220</v>
      </c>
      <c r="C44" s="468"/>
      <c r="D44" s="468">
        <v>1</v>
      </c>
      <c r="E44" s="327">
        <v>1</v>
      </c>
      <c r="F44" s="11">
        <f t="shared" si="0"/>
        <v>8</v>
      </c>
      <c r="G44" s="11">
        <f t="shared" si="1"/>
        <v>0</v>
      </c>
      <c r="H44" s="471">
        <f t="shared" si="2"/>
        <v>-2</v>
      </c>
      <c r="I44" s="470" t="str">
        <f t="shared" si="3"/>
        <v/>
      </c>
    </row>
    <row r="45" spans="1:9" x14ac:dyDescent="0.2">
      <c r="A45" s="557"/>
      <c r="B45" s="468" t="s">
        <v>221</v>
      </c>
      <c r="C45" s="468">
        <v>2</v>
      </c>
      <c r="D45" s="468">
        <v>1</v>
      </c>
      <c r="E45" s="327">
        <v>3</v>
      </c>
      <c r="F45" s="11">
        <f t="shared" si="0"/>
        <v>8</v>
      </c>
      <c r="G45" s="11">
        <f t="shared" si="1"/>
        <v>0</v>
      </c>
      <c r="H45" s="471">
        <f t="shared" si="2"/>
        <v>-2</v>
      </c>
      <c r="I45" s="470" t="str">
        <f t="shared" si="3"/>
        <v/>
      </c>
    </row>
    <row r="46" spans="1:9" x14ac:dyDescent="0.2">
      <c r="A46" s="557"/>
      <c r="B46" s="468" t="s">
        <v>222</v>
      </c>
      <c r="C46" s="468">
        <v>1</v>
      </c>
      <c r="D46" s="468">
        <v>3</v>
      </c>
      <c r="E46" s="474">
        <v>3</v>
      </c>
      <c r="F46" s="11">
        <f t="shared" si="0"/>
        <v>10</v>
      </c>
      <c r="G46" s="11">
        <f t="shared" si="1"/>
        <v>1</v>
      </c>
      <c r="H46" s="471">
        <f t="shared" si="2"/>
        <v>0</v>
      </c>
      <c r="I46" s="470" t="str">
        <f t="shared" si="3"/>
        <v/>
      </c>
    </row>
    <row r="47" spans="1:9" x14ac:dyDescent="0.2">
      <c r="A47" s="557"/>
      <c r="B47" s="468" t="s">
        <v>223</v>
      </c>
      <c r="C47" s="468">
        <v>1</v>
      </c>
      <c r="D47" s="468"/>
      <c r="E47" s="474">
        <v>1</v>
      </c>
      <c r="F47" s="11">
        <f t="shared" si="0"/>
        <v>10</v>
      </c>
      <c r="G47" s="11">
        <f t="shared" si="1"/>
        <v>0</v>
      </c>
      <c r="H47" s="471">
        <f t="shared" si="2"/>
        <v>0</v>
      </c>
      <c r="I47" s="470" t="str">
        <f t="shared" si="3"/>
        <v/>
      </c>
    </row>
    <row r="48" spans="1:9" x14ac:dyDescent="0.2">
      <c r="A48" s="557"/>
      <c r="B48" s="468" t="s">
        <v>224</v>
      </c>
      <c r="C48" s="468"/>
      <c r="D48" s="468"/>
      <c r="E48" s="327"/>
      <c r="F48" s="11">
        <f t="shared" si="0"/>
        <v>9</v>
      </c>
      <c r="G48" s="11">
        <f t="shared" si="1"/>
        <v>0</v>
      </c>
      <c r="H48" s="471">
        <f t="shared" si="2"/>
        <v>-1</v>
      </c>
      <c r="I48" s="470" t="str">
        <f t="shared" si="3"/>
        <v/>
      </c>
    </row>
    <row r="49" spans="1:9" ht="13.5" thickBot="1" x14ac:dyDescent="0.25">
      <c r="A49" s="558"/>
      <c r="B49" s="482" t="s">
        <v>225</v>
      </c>
      <c r="C49" s="482">
        <v>2</v>
      </c>
      <c r="D49" s="482"/>
      <c r="E49" s="483">
        <v>0</v>
      </c>
      <c r="F49" s="494">
        <f t="shared" si="0"/>
        <v>10</v>
      </c>
      <c r="G49" s="494">
        <f t="shared" si="1"/>
        <v>2</v>
      </c>
      <c r="H49" s="484">
        <f t="shared" si="2"/>
        <v>0</v>
      </c>
      <c r="I49" s="491" t="str">
        <f t="shared" si="3"/>
        <v/>
      </c>
    </row>
    <row r="50" spans="1:9" ht="13.5" thickTop="1" x14ac:dyDescent="0.2">
      <c r="A50" s="556" t="s">
        <v>57</v>
      </c>
      <c r="B50" s="480" t="s">
        <v>205</v>
      </c>
      <c r="C50" s="480">
        <v>1</v>
      </c>
      <c r="D50" s="480">
        <v>1</v>
      </c>
      <c r="E50" s="492">
        <v>1</v>
      </c>
      <c r="F50" s="473">
        <f t="shared" si="0"/>
        <v>10</v>
      </c>
      <c r="G50" s="493">
        <f t="shared" si="1"/>
        <v>1</v>
      </c>
      <c r="H50" s="481">
        <f t="shared" si="2"/>
        <v>0</v>
      </c>
      <c r="I50" s="486" t="str">
        <f t="shared" si="3"/>
        <v/>
      </c>
    </row>
    <row r="51" spans="1:9" x14ac:dyDescent="0.2">
      <c r="A51" s="557"/>
      <c r="B51" s="468" t="s">
        <v>206</v>
      </c>
      <c r="C51" s="468">
        <v>4</v>
      </c>
      <c r="D51" s="468">
        <v>1</v>
      </c>
      <c r="E51" s="468">
        <v>5</v>
      </c>
      <c r="F51" s="11">
        <f t="shared" si="0"/>
        <v>9</v>
      </c>
      <c r="G51" s="11">
        <f t="shared" si="1"/>
        <v>0</v>
      </c>
      <c r="H51" s="471">
        <f t="shared" si="2"/>
        <v>-1</v>
      </c>
      <c r="I51" s="467" t="str">
        <f t="shared" si="3"/>
        <v/>
      </c>
    </row>
    <row r="52" spans="1:9" x14ac:dyDescent="0.2">
      <c r="A52" s="557"/>
      <c r="B52" s="468" t="s">
        <v>207</v>
      </c>
      <c r="C52" s="468">
        <v>2</v>
      </c>
      <c r="D52" s="468">
        <v>1</v>
      </c>
      <c r="E52" s="468">
        <v>3</v>
      </c>
      <c r="F52" s="11">
        <f t="shared" si="0"/>
        <v>6</v>
      </c>
      <c r="G52" s="11">
        <f t="shared" si="1"/>
        <v>0</v>
      </c>
      <c r="H52" s="471">
        <f t="shared" si="2"/>
        <v>-4</v>
      </c>
      <c r="I52" s="467" t="str">
        <f t="shared" si="3"/>
        <v/>
      </c>
    </row>
    <row r="53" spans="1:9" x14ac:dyDescent="0.2">
      <c r="A53" s="557"/>
      <c r="B53" s="468" t="s">
        <v>208</v>
      </c>
      <c r="C53" s="468"/>
      <c r="D53" s="468"/>
      <c r="E53" s="468"/>
      <c r="F53" s="11">
        <f t="shared" si="0"/>
        <v>4</v>
      </c>
      <c r="G53" s="11">
        <f t="shared" si="1"/>
        <v>0</v>
      </c>
      <c r="H53" s="471">
        <f t="shared" si="2"/>
        <v>-6</v>
      </c>
      <c r="I53" s="467" t="str">
        <f t="shared" si="3"/>
        <v/>
      </c>
    </row>
    <row r="54" spans="1:9" x14ac:dyDescent="0.2">
      <c r="A54" s="557"/>
      <c r="B54" s="468" t="s">
        <v>209</v>
      </c>
      <c r="C54" s="468"/>
      <c r="D54" s="468">
        <v>1</v>
      </c>
      <c r="E54" s="468">
        <v>1</v>
      </c>
      <c r="F54" s="11">
        <f t="shared" si="0"/>
        <v>4</v>
      </c>
      <c r="G54" s="11">
        <f t="shared" si="1"/>
        <v>0</v>
      </c>
      <c r="H54" s="471">
        <f t="shared" si="2"/>
        <v>-6</v>
      </c>
      <c r="I54" s="467" t="str">
        <f t="shared" si="3"/>
        <v/>
      </c>
    </row>
    <row r="55" spans="1:9" x14ac:dyDescent="0.2">
      <c r="A55" s="557"/>
      <c r="B55" s="468" t="s">
        <v>210</v>
      </c>
      <c r="C55" s="468"/>
      <c r="D55" s="468"/>
      <c r="E55" s="468"/>
      <c r="F55" s="11">
        <f t="shared" si="0"/>
        <v>5</v>
      </c>
      <c r="G55" s="11">
        <f t="shared" si="1"/>
        <v>0</v>
      </c>
      <c r="H55" s="471">
        <f t="shared" si="2"/>
        <v>-5</v>
      </c>
      <c r="I55" s="467" t="str">
        <f t="shared" si="3"/>
        <v/>
      </c>
    </row>
    <row r="56" spans="1:9" x14ac:dyDescent="0.2">
      <c r="A56" s="557"/>
      <c r="B56" s="468" t="s">
        <v>211</v>
      </c>
      <c r="C56" s="468"/>
      <c r="D56" s="468"/>
      <c r="E56" s="468"/>
      <c r="F56" s="11">
        <f t="shared" si="0"/>
        <v>9</v>
      </c>
      <c r="G56" s="11">
        <f t="shared" si="1"/>
        <v>0</v>
      </c>
      <c r="H56" s="471">
        <f t="shared" si="2"/>
        <v>-1</v>
      </c>
      <c r="I56" s="467" t="str">
        <f t="shared" si="3"/>
        <v/>
      </c>
    </row>
    <row r="57" spans="1:9" x14ac:dyDescent="0.2">
      <c r="A57" s="557"/>
      <c r="B57" s="468" t="s">
        <v>212</v>
      </c>
      <c r="C57" s="468">
        <v>1</v>
      </c>
      <c r="D57" s="468">
        <v>1</v>
      </c>
      <c r="E57" s="468">
        <v>2</v>
      </c>
      <c r="F57" s="11">
        <f t="shared" si="0"/>
        <v>9</v>
      </c>
      <c r="G57" s="11">
        <f t="shared" si="1"/>
        <v>0</v>
      </c>
      <c r="H57" s="471">
        <f t="shared" si="2"/>
        <v>-1</v>
      </c>
      <c r="I57" s="467" t="str">
        <f t="shared" si="3"/>
        <v/>
      </c>
    </row>
    <row r="58" spans="1:9" x14ac:dyDescent="0.2">
      <c r="A58" s="557"/>
      <c r="B58" s="468" t="s">
        <v>213</v>
      </c>
      <c r="C58" s="468"/>
      <c r="D58" s="468">
        <v>1</v>
      </c>
      <c r="E58" s="468">
        <v>1</v>
      </c>
      <c r="F58" s="11">
        <f t="shared" si="0"/>
        <v>8</v>
      </c>
      <c r="G58" s="11">
        <f t="shared" si="1"/>
        <v>0</v>
      </c>
      <c r="H58" s="471">
        <f t="shared" si="2"/>
        <v>-2</v>
      </c>
      <c r="I58" s="467" t="str">
        <f t="shared" si="3"/>
        <v/>
      </c>
    </row>
    <row r="59" spans="1:9" x14ac:dyDescent="0.2">
      <c r="A59" s="557"/>
      <c r="B59" s="468" t="s">
        <v>234</v>
      </c>
      <c r="C59" s="468"/>
      <c r="D59" s="468"/>
      <c r="E59" s="468"/>
      <c r="F59" s="11">
        <f t="shared" si="0"/>
        <v>9</v>
      </c>
      <c r="G59" s="11">
        <f t="shared" si="1"/>
        <v>0</v>
      </c>
      <c r="H59" s="471">
        <f t="shared" si="2"/>
        <v>-1</v>
      </c>
      <c r="I59" s="467" t="str">
        <f t="shared" si="3"/>
        <v/>
      </c>
    </row>
    <row r="60" spans="1:9" x14ac:dyDescent="0.2">
      <c r="A60" s="557"/>
      <c r="B60" s="468" t="s">
        <v>214</v>
      </c>
      <c r="C60" s="468"/>
      <c r="D60" s="468">
        <v>3</v>
      </c>
      <c r="E60" s="468">
        <v>2</v>
      </c>
      <c r="F60" s="11">
        <f t="shared" si="0"/>
        <v>10</v>
      </c>
      <c r="G60" s="11">
        <f t="shared" si="1"/>
        <v>1</v>
      </c>
      <c r="H60" s="471">
        <f t="shared" si="2"/>
        <v>0</v>
      </c>
      <c r="I60" s="470" t="str">
        <f t="shared" si="3"/>
        <v/>
      </c>
    </row>
    <row r="61" spans="1:9" x14ac:dyDescent="0.2">
      <c r="A61" s="557"/>
      <c r="B61" s="468" t="s">
        <v>215</v>
      </c>
      <c r="C61" s="468">
        <v>2</v>
      </c>
      <c r="D61" s="468">
        <v>2</v>
      </c>
      <c r="E61" s="468">
        <v>4</v>
      </c>
      <c r="F61" s="11">
        <f t="shared" si="0"/>
        <v>8</v>
      </c>
      <c r="G61" s="11">
        <f t="shared" si="1"/>
        <v>0</v>
      </c>
      <c r="H61" s="471">
        <f t="shared" si="2"/>
        <v>-2</v>
      </c>
      <c r="I61" s="470" t="str">
        <f t="shared" si="3"/>
        <v/>
      </c>
    </row>
    <row r="62" spans="1:9" x14ac:dyDescent="0.2">
      <c r="A62" s="557"/>
      <c r="B62" s="468" t="s">
        <v>232</v>
      </c>
      <c r="C62" s="468"/>
      <c r="D62" s="468"/>
      <c r="E62" s="468"/>
      <c r="F62" s="11">
        <f t="shared" si="0"/>
        <v>6</v>
      </c>
      <c r="G62" s="11">
        <f t="shared" si="1"/>
        <v>0</v>
      </c>
      <c r="H62" s="471">
        <f t="shared" si="2"/>
        <v>-4</v>
      </c>
      <c r="I62" s="470" t="str">
        <f t="shared" si="3"/>
        <v/>
      </c>
    </row>
    <row r="63" spans="1:9" x14ac:dyDescent="0.2">
      <c r="A63" s="557"/>
      <c r="B63" s="468" t="s">
        <v>216</v>
      </c>
      <c r="C63" s="468"/>
      <c r="D63" s="468">
        <v>1</v>
      </c>
      <c r="E63" s="468">
        <v>1</v>
      </c>
      <c r="F63" s="11">
        <f t="shared" si="0"/>
        <v>8</v>
      </c>
      <c r="G63" s="11">
        <f t="shared" si="1"/>
        <v>0</v>
      </c>
      <c r="H63" s="471">
        <f t="shared" si="2"/>
        <v>-2</v>
      </c>
      <c r="I63" s="470" t="str">
        <f t="shared" si="3"/>
        <v/>
      </c>
    </row>
    <row r="64" spans="1:9" x14ac:dyDescent="0.2">
      <c r="A64" s="557"/>
      <c r="B64" s="468" t="s">
        <v>217</v>
      </c>
      <c r="C64" s="468">
        <v>2</v>
      </c>
      <c r="D64" s="468"/>
      <c r="E64" s="468">
        <v>2</v>
      </c>
      <c r="F64" s="11">
        <f t="shared" si="0"/>
        <v>9</v>
      </c>
      <c r="G64" s="11">
        <f t="shared" si="1"/>
        <v>0</v>
      </c>
      <c r="H64" s="471">
        <f t="shared" si="2"/>
        <v>-1</v>
      </c>
      <c r="I64" s="470" t="str">
        <f t="shared" si="3"/>
        <v/>
      </c>
    </row>
    <row r="65" spans="1:9" x14ac:dyDescent="0.2">
      <c r="A65" s="557"/>
      <c r="B65" s="468" t="s">
        <v>218</v>
      </c>
      <c r="C65" s="468">
        <v>1</v>
      </c>
      <c r="D65" s="468">
        <v>1</v>
      </c>
      <c r="E65" s="474">
        <v>1</v>
      </c>
      <c r="F65" s="11">
        <f t="shared" si="0"/>
        <v>10</v>
      </c>
      <c r="G65" s="11">
        <f t="shared" si="1"/>
        <v>1</v>
      </c>
      <c r="H65" s="471">
        <f t="shared" ref="H65:H125" si="4">F65-10</f>
        <v>0</v>
      </c>
      <c r="I65" s="470" t="str">
        <f t="shared" si="3"/>
        <v/>
      </c>
    </row>
    <row r="66" spans="1:9" x14ac:dyDescent="0.2">
      <c r="A66" s="557"/>
      <c r="B66" s="468" t="s">
        <v>233</v>
      </c>
      <c r="C66" s="468"/>
      <c r="D66" s="468"/>
      <c r="E66" s="468"/>
      <c r="F66" s="11">
        <f t="shared" si="0"/>
        <v>10</v>
      </c>
      <c r="G66" s="11">
        <f t="shared" si="1"/>
        <v>0</v>
      </c>
      <c r="H66" s="471">
        <f t="shared" si="4"/>
        <v>0</v>
      </c>
      <c r="I66" s="470" t="str">
        <f t="shared" si="3"/>
        <v/>
      </c>
    </row>
    <row r="67" spans="1:9" x14ac:dyDescent="0.2">
      <c r="A67" s="557"/>
      <c r="B67" s="468" t="s">
        <v>219</v>
      </c>
      <c r="C67" s="468">
        <v>1</v>
      </c>
      <c r="D67" s="468">
        <v>2</v>
      </c>
      <c r="E67" s="474">
        <v>2</v>
      </c>
      <c r="F67" s="11">
        <f t="shared" ref="F67:F130" si="5">E67+E68+E69+E70+E71+E72</f>
        <v>10</v>
      </c>
      <c r="G67" s="11">
        <f t="shared" ref="G67:G130" si="6">C67+D67-E67</f>
        <v>1</v>
      </c>
      <c r="H67" s="471">
        <f t="shared" si="4"/>
        <v>0</v>
      </c>
      <c r="I67" s="470" t="str">
        <f t="shared" ref="I67:I130" si="7">IF(H67&gt;0,H67,"")</f>
        <v/>
      </c>
    </row>
    <row r="68" spans="1:9" x14ac:dyDescent="0.2">
      <c r="A68" s="557"/>
      <c r="B68" s="468" t="s">
        <v>220</v>
      </c>
      <c r="C68" s="468">
        <v>1</v>
      </c>
      <c r="D68" s="468">
        <v>1</v>
      </c>
      <c r="E68" s="468">
        <v>2</v>
      </c>
      <c r="F68" s="11">
        <f t="shared" si="5"/>
        <v>8</v>
      </c>
      <c r="G68" s="11">
        <f t="shared" si="6"/>
        <v>0</v>
      </c>
      <c r="H68" s="471">
        <f t="shared" si="4"/>
        <v>-2</v>
      </c>
      <c r="I68" s="470" t="str">
        <f t="shared" si="7"/>
        <v/>
      </c>
    </row>
    <row r="69" spans="1:9" x14ac:dyDescent="0.2">
      <c r="A69" s="557"/>
      <c r="B69" s="468" t="s">
        <v>221</v>
      </c>
      <c r="C69" s="468">
        <v>1</v>
      </c>
      <c r="D69" s="468">
        <v>1</v>
      </c>
      <c r="E69" s="468">
        <v>2</v>
      </c>
      <c r="F69" s="11">
        <f t="shared" si="5"/>
        <v>8</v>
      </c>
      <c r="G69" s="11">
        <f t="shared" si="6"/>
        <v>0</v>
      </c>
      <c r="H69" s="471">
        <f t="shared" si="4"/>
        <v>-2</v>
      </c>
      <c r="I69" s="470" t="str">
        <f t="shared" si="7"/>
        <v/>
      </c>
    </row>
    <row r="70" spans="1:9" x14ac:dyDescent="0.2">
      <c r="A70" s="557"/>
      <c r="B70" s="468" t="s">
        <v>222</v>
      </c>
      <c r="C70" s="468">
        <v>1</v>
      </c>
      <c r="D70" s="468">
        <v>3</v>
      </c>
      <c r="E70" s="474">
        <v>3</v>
      </c>
      <c r="F70" s="11">
        <f t="shared" si="5"/>
        <v>10</v>
      </c>
      <c r="G70" s="11">
        <f t="shared" si="6"/>
        <v>1</v>
      </c>
      <c r="H70" s="471">
        <f t="shared" si="4"/>
        <v>0</v>
      </c>
      <c r="I70" s="470" t="str">
        <f t="shared" si="7"/>
        <v/>
      </c>
    </row>
    <row r="71" spans="1:9" x14ac:dyDescent="0.2">
      <c r="A71" s="557"/>
      <c r="B71" s="468" t="s">
        <v>223</v>
      </c>
      <c r="C71" s="468">
        <v>1</v>
      </c>
      <c r="D71" s="468"/>
      <c r="E71" s="468">
        <v>1</v>
      </c>
      <c r="F71" s="11">
        <f t="shared" si="5"/>
        <v>10</v>
      </c>
      <c r="G71" s="11">
        <f t="shared" si="6"/>
        <v>0</v>
      </c>
      <c r="H71" s="471">
        <f t="shared" si="4"/>
        <v>0</v>
      </c>
      <c r="I71" s="470" t="str">
        <f t="shared" si="7"/>
        <v/>
      </c>
    </row>
    <row r="72" spans="1:9" x14ac:dyDescent="0.2">
      <c r="A72" s="557"/>
      <c r="B72" s="468" t="s">
        <v>224</v>
      </c>
      <c r="C72" s="468"/>
      <c r="D72" s="468"/>
      <c r="E72" s="468"/>
      <c r="F72" s="11">
        <f t="shared" si="5"/>
        <v>9</v>
      </c>
      <c r="G72" s="11">
        <f t="shared" si="6"/>
        <v>0</v>
      </c>
      <c r="H72" s="471">
        <f t="shared" si="4"/>
        <v>-1</v>
      </c>
      <c r="I72" s="470" t="str">
        <f t="shared" si="7"/>
        <v/>
      </c>
    </row>
    <row r="73" spans="1:9" ht="13.5" thickBot="1" x14ac:dyDescent="0.25">
      <c r="A73" s="558"/>
      <c r="B73" s="482" t="s">
        <v>225</v>
      </c>
      <c r="C73" s="482">
        <v>2</v>
      </c>
      <c r="D73" s="482"/>
      <c r="E73" s="483">
        <v>0</v>
      </c>
      <c r="F73" s="496">
        <f t="shared" si="5"/>
        <v>10</v>
      </c>
      <c r="G73" s="494">
        <f t="shared" si="6"/>
        <v>2</v>
      </c>
      <c r="H73" s="484">
        <f t="shared" si="4"/>
        <v>0</v>
      </c>
      <c r="I73" s="491" t="str">
        <f t="shared" si="7"/>
        <v/>
      </c>
    </row>
    <row r="74" spans="1:9" ht="13.5" thickTop="1" x14ac:dyDescent="0.2">
      <c r="A74" s="556" t="s">
        <v>39</v>
      </c>
      <c r="B74" s="480" t="s">
        <v>205</v>
      </c>
      <c r="C74" s="480">
        <v>1</v>
      </c>
      <c r="D74" s="480">
        <v>1</v>
      </c>
      <c r="E74" s="480">
        <v>2</v>
      </c>
      <c r="F74" s="493">
        <f t="shared" si="5"/>
        <v>10</v>
      </c>
      <c r="G74" s="493">
        <f t="shared" si="6"/>
        <v>0</v>
      </c>
      <c r="H74" s="481">
        <f t="shared" si="4"/>
        <v>0</v>
      </c>
      <c r="I74" s="488" t="str">
        <f t="shared" si="7"/>
        <v/>
      </c>
    </row>
    <row r="75" spans="1:9" x14ac:dyDescent="0.2">
      <c r="A75" s="557"/>
      <c r="B75" s="468" t="s">
        <v>206</v>
      </c>
      <c r="C75" s="468">
        <v>3</v>
      </c>
      <c r="D75" s="468">
        <v>1</v>
      </c>
      <c r="E75" s="468">
        <v>4</v>
      </c>
      <c r="F75" s="11">
        <f t="shared" si="5"/>
        <v>8</v>
      </c>
      <c r="G75" s="11">
        <f t="shared" si="6"/>
        <v>0</v>
      </c>
      <c r="H75" s="471">
        <f t="shared" si="4"/>
        <v>-2</v>
      </c>
      <c r="I75" s="467" t="str">
        <f t="shared" si="7"/>
        <v/>
      </c>
    </row>
    <row r="76" spans="1:9" x14ac:dyDescent="0.2">
      <c r="A76" s="557"/>
      <c r="B76" s="468" t="s">
        <v>207</v>
      </c>
      <c r="C76" s="468">
        <v>2</v>
      </c>
      <c r="D76" s="468">
        <v>1</v>
      </c>
      <c r="E76" s="468">
        <v>3</v>
      </c>
      <c r="F76" s="11">
        <f t="shared" si="5"/>
        <v>5</v>
      </c>
      <c r="G76" s="11">
        <f t="shared" si="6"/>
        <v>0</v>
      </c>
      <c r="H76" s="471">
        <f t="shared" si="4"/>
        <v>-5</v>
      </c>
      <c r="I76" s="467" t="str">
        <f t="shared" si="7"/>
        <v/>
      </c>
    </row>
    <row r="77" spans="1:9" x14ac:dyDescent="0.2">
      <c r="A77" s="557"/>
      <c r="B77" s="468" t="s">
        <v>208</v>
      </c>
      <c r="C77" s="468"/>
      <c r="D77" s="468"/>
      <c r="E77" s="468"/>
      <c r="F77" s="11">
        <f t="shared" si="5"/>
        <v>4</v>
      </c>
      <c r="G77" s="11">
        <f t="shared" si="6"/>
        <v>0</v>
      </c>
      <c r="H77" s="471">
        <f t="shared" si="4"/>
        <v>-6</v>
      </c>
      <c r="I77" s="467" t="str">
        <f t="shared" si="7"/>
        <v/>
      </c>
    </row>
    <row r="78" spans="1:9" x14ac:dyDescent="0.2">
      <c r="A78" s="557"/>
      <c r="B78" s="468" t="s">
        <v>209</v>
      </c>
      <c r="C78" s="468"/>
      <c r="D78" s="468">
        <v>1</v>
      </c>
      <c r="E78" s="468">
        <v>1</v>
      </c>
      <c r="F78" s="11">
        <f t="shared" si="5"/>
        <v>4</v>
      </c>
      <c r="G78" s="11">
        <f t="shared" si="6"/>
        <v>0</v>
      </c>
      <c r="H78" s="471">
        <f t="shared" si="4"/>
        <v>-6</v>
      </c>
      <c r="I78" s="467" t="str">
        <f t="shared" si="7"/>
        <v/>
      </c>
    </row>
    <row r="79" spans="1:9" x14ac:dyDescent="0.2">
      <c r="A79" s="557"/>
      <c r="B79" s="468" t="s">
        <v>210</v>
      </c>
      <c r="C79" s="468"/>
      <c r="D79" s="468"/>
      <c r="E79" s="468"/>
      <c r="F79" s="11">
        <f t="shared" si="5"/>
        <v>6</v>
      </c>
      <c r="G79" s="11">
        <f t="shared" si="6"/>
        <v>0</v>
      </c>
      <c r="H79" s="471">
        <f t="shared" si="4"/>
        <v>-4</v>
      </c>
      <c r="I79" s="467" t="str">
        <f t="shared" si="7"/>
        <v/>
      </c>
    </row>
    <row r="80" spans="1:9" x14ac:dyDescent="0.2">
      <c r="A80" s="557"/>
      <c r="B80" s="468" t="s">
        <v>211</v>
      </c>
      <c r="C80" s="468"/>
      <c r="D80" s="468"/>
      <c r="E80" s="468"/>
      <c r="F80" s="11">
        <f t="shared" si="5"/>
        <v>9</v>
      </c>
      <c r="G80" s="11">
        <f t="shared" si="6"/>
        <v>0</v>
      </c>
      <c r="H80" s="471">
        <f t="shared" si="4"/>
        <v>-1</v>
      </c>
      <c r="I80" s="467" t="str">
        <f t="shared" si="7"/>
        <v/>
      </c>
    </row>
    <row r="81" spans="1:9" x14ac:dyDescent="0.2">
      <c r="A81" s="557"/>
      <c r="B81" s="468" t="s">
        <v>212</v>
      </c>
      <c r="C81" s="468">
        <v>1</v>
      </c>
      <c r="D81" s="468"/>
      <c r="E81" s="468">
        <v>1</v>
      </c>
      <c r="F81" s="11">
        <f t="shared" si="5"/>
        <v>9</v>
      </c>
      <c r="G81" s="11">
        <f t="shared" si="6"/>
        <v>0</v>
      </c>
      <c r="H81" s="471">
        <f t="shared" si="4"/>
        <v>-1</v>
      </c>
      <c r="I81" s="467" t="str">
        <f t="shared" si="7"/>
        <v/>
      </c>
    </row>
    <row r="82" spans="1:9" x14ac:dyDescent="0.2">
      <c r="A82" s="557"/>
      <c r="B82" s="468" t="s">
        <v>213</v>
      </c>
      <c r="C82" s="468"/>
      <c r="D82" s="468">
        <v>2</v>
      </c>
      <c r="E82" s="468">
        <v>2</v>
      </c>
      <c r="F82" s="11">
        <f t="shared" si="5"/>
        <v>8</v>
      </c>
      <c r="G82" s="11">
        <f t="shared" si="6"/>
        <v>0</v>
      </c>
      <c r="H82" s="471">
        <f t="shared" si="4"/>
        <v>-2</v>
      </c>
      <c r="I82" s="467" t="str">
        <f t="shared" si="7"/>
        <v/>
      </c>
    </row>
    <row r="83" spans="1:9" x14ac:dyDescent="0.2">
      <c r="A83" s="557"/>
      <c r="B83" s="468" t="s">
        <v>234</v>
      </c>
      <c r="C83" s="468"/>
      <c r="D83" s="468"/>
      <c r="E83" s="468"/>
      <c r="F83" s="11">
        <f t="shared" si="5"/>
        <v>9</v>
      </c>
      <c r="G83" s="11">
        <f t="shared" si="6"/>
        <v>0</v>
      </c>
      <c r="H83" s="471">
        <f t="shared" si="4"/>
        <v>-1</v>
      </c>
      <c r="I83" s="467" t="str">
        <f t="shared" si="7"/>
        <v/>
      </c>
    </row>
    <row r="84" spans="1:9" x14ac:dyDescent="0.2">
      <c r="A84" s="557"/>
      <c r="B84" s="468" t="s">
        <v>214</v>
      </c>
      <c r="C84" s="468"/>
      <c r="D84" s="468">
        <v>3</v>
      </c>
      <c r="E84" s="468">
        <v>3</v>
      </c>
      <c r="F84" s="11">
        <f t="shared" si="5"/>
        <v>10</v>
      </c>
      <c r="G84" s="11">
        <f t="shared" si="6"/>
        <v>0</v>
      </c>
      <c r="H84" s="471">
        <f t="shared" si="4"/>
        <v>0</v>
      </c>
      <c r="I84" s="467" t="str">
        <f t="shared" si="7"/>
        <v/>
      </c>
    </row>
    <row r="85" spans="1:9" x14ac:dyDescent="0.2">
      <c r="A85" s="557"/>
      <c r="B85" s="468" t="s">
        <v>215</v>
      </c>
      <c r="C85" s="468">
        <v>1</v>
      </c>
      <c r="D85" s="468">
        <v>2</v>
      </c>
      <c r="E85" s="468">
        <v>3</v>
      </c>
      <c r="F85" s="11">
        <f t="shared" si="5"/>
        <v>7</v>
      </c>
      <c r="G85" s="11">
        <f t="shared" si="6"/>
        <v>0</v>
      </c>
      <c r="H85" s="471">
        <f t="shared" si="4"/>
        <v>-3</v>
      </c>
      <c r="I85" s="467" t="str">
        <f t="shared" si="7"/>
        <v/>
      </c>
    </row>
    <row r="86" spans="1:9" x14ac:dyDescent="0.2">
      <c r="A86" s="557"/>
      <c r="B86" s="468" t="s">
        <v>232</v>
      </c>
      <c r="C86" s="468"/>
      <c r="D86" s="468"/>
      <c r="E86" s="468"/>
      <c r="F86" s="11">
        <f t="shared" si="5"/>
        <v>7</v>
      </c>
      <c r="G86" s="11">
        <f t="shared" si="6"/>
        <v>0</v>
      </c>
      <c r="H86" s="471">
        <f t="shared" si="4"/>
        <v>-3</v>
      </c>
      <c r="I86" s="467" t="str">
        <f t="shared" si="7"/>
        <v/>
      </c>
    </row>
    <row r="87" spans="1:9" x14ac:dyDescent="0.2">
      <c r="A87" s="557"/>
      <c r="B87" s="468" t="s">
        <v>216</v>
      </c>
      <c r="C87" s="468"/>
      <c r="D87" s="468"/>
      <c r="E87" s="468"/>
      <c r="F87" s="11">
        <f t="shared" si="5"/>
        <v>8</v>
      </c>
      <c r="G87" s="11">
        <f t="shared" si="6"/>
        <v>0</v>
      </c>
      <c r="H87" s="471">
        <f t="shared" si="4"/>
        <v>-2</v>
      </c>
      <c r="I87" s="467" t="str">
        <f t="shared" si="7"/>
        <v/>
      </c>
    </row>
    <row r="88" spans="1:9" x14ac:dyDescent="0.2">
      <c r="A88" s="557"/>
      <c r="B88" s="468" t="s">
        <v>217</v>
      </c>
      <c r="C88" s="468">
        <v>2</v>
      </c>
      <c r="D88" s="468">
        <v>1</v>
      </c>
      <c r="E88" s="468">
        <v>3</v>
      </c>
      <c r="F88" s="11">
        <f t="shared" si="5"/>
        <v>10</v>
      </c>
      <c r="G88" s="11">
        <f t="shared" si="6"/>
        <v>0</v>
      </c>
      <c r="H88" s="471">
        <f t="shared" si="4"/>
        <v>0</v>
      </c>
      <c r="I88" s="467" t="str">
        <f t="shared" si="7"/>
        <v/>
      </c>
    </row>
    <row r="89" spans="1:9" x14ac:dyDescent="0.2">
      <c r="A89" s="557"/>
      <c r="B89" s="468" t="s">
        <v>218</v>
      </c>
      <c r="C89" s="468">
        <v>1</v>
      </c>
      <c r="D89" s="468"/>
      <c r="E89" s="468">
        <v>1</v>
      </c>
      <c r="F89" s="11">
        <f t="shared" si="5"/>
        <v>10</v>
      </c>
      <c r="G89" s="11">
        <f t="shared" si="6"/>
        <v>0</v>
      </c>
      <c r="H89" s="471">
        <f t="shared" si="4"/>
        <v>0</v>
      </c>
      <c r="I89" s="470" t="str">
        <f t="shared" si="7"/>
        <v/>
      </c>
    </row>
    <row r="90" spans="1:9" x14ac:dyDescent="0.2">
      <c r="A90" s="557"/>
      <c r="B90" s="468" t="s">
        <v>233</v>
      </c>
      <c r="C90" s="468"/>
      <c r="D90" s="468"/>
      <c r="E90" s="468"/>
      <c r="F90" s="11">
        <f t="shared" si="5"/>
        <v>10</v>
      </c>
      <c r="G90" s="11">
        <f t="shared" si="6"/>
        <v>0</v>
      </c>
      <c r="H90" s="471">
        <f t="shared" si="4"/>
        <v>0</v>
      </c>
      <c r="I90" s="470" t="str">
        <f t="shared" si="7"/>
        <v/>
      </c>
    </row>
    <row r="91" spans="1:9" x14ac:dyDescent="0.2">
      <c r="A91" s="557"/>
      <c r="B91" s="468" t="s">
        <v>219</v>
      </c>
      <c r="C91" s="468">
        <v>1</v>
      </c>
      <c r="D91" s="468">
        <v>2</v>
      </c>
      <c r="E91" s="468">
        <v>3</v>
      </c>
      <c r="F91" s="11">
        <f t="shared" si="5"/>
        <v>10</v>
      </c>
      <c r="G91" s="11">
        <f t="shared" si="6"/>
        <v>0</v>
      </c>
      <c r="H91" s="471">
        <f t="shared" si="4"/>
        <v>0</v>
      </c>
      <c r="I91" s="470" t="str">
        <f t="shared" si="7"/>
        <v/>
      </c>
    </row>
    <row r="92" spans="1:9" x14ac:dyDescent="0.2">
      <c r="A92" s="557"/>
      <c r="B92" s="468" t="s">
        <v>220</v>
      </c>
      <c r="C92" s="468"/>
      <c r="D92" s="468">
        <v>1</v>
      </c>
      <c r="E92" s="468">
        <v>1</v>
      </c>
      <c r="F92" s="11">
        <f t="shared" si="5"/>
        <v>7</v>
      </c>
      <c r="G92" s="11">
        <f t="shared" si="6"/>
        <v>0</v>
      </c>
      <c r="H92" s="471">
        <f t="shared" si="4"/>
        <v>-3</v>
      </c>
      <c r="I92" s="470" t="str">
        <f t="shared" si="7"/>
        <v/>
      </c>
    </row>
    <row r="93" spans="1:9" x14ac:dyDescent="0.2">
      <c r="A93" s="557"/>
      <c r="B93" s="468" t="s">
        <v>221</v>
      </c>
      <c r="C93" s="468">
        <v>2</v>
      </c>
      <c r="D93" s="468"/>
      <c r="E93" s="468">
        <v>2</v>
      </c>
      <c r="F93" s="11">
        <f t="shared" si="5"/>
        <v>7</v>
      </c>
      <c r="G93" s="11">
        <f t="shared" si="6"/>
        <v>0</v>
      </c>
      <c r="H93" s="471">
        <f t="shared" si="4"/>
        <v>-3</v>
      </c>
      <c r="I93" s="470" t="str">
        <f t="shared" si="7"/>
        <v/>
      </c>
    </row>
    <row r="94" spans="1:9" x14ac:dyDescent="0.2">
      <c r="A94" s="557"/>
      <c r="B94" s="468" t="s">
        <v>222</v>
      </c>
      <c r="C94" s="468">
        <v>1</v>
      </c>
      <c r="D94" s="468">
        <v>3</v>
      </c>
      <c r="E94" s="474">
        <v>3</v>
      </c>
      <c r="F94" s="11">
        <f t="shared" si="5"/>
        <v>10</v>
      </c>
      <c r="G94" s="11">
        <f t="shared" si="6"/>
        <v>1</v>
      </c>
      <c r="H94" s="471">
        <f t="shared" si="4"/>
        <v>0</v>
      </c>
      <c r="I94" s="470" t="str">
        <f t="shared" si="7"/>
        <v/>
      </c>
    </row>
    <row r="95" spans="1:9" x14ac:dyDescent="0.2">
      <c r="A95" s="557"/>
      <c r="B95" s="468" t="s">
        <v>223</v>
      </c>
      <c r="C95" s="468">
        <v>1</v>
      </c>
      <c r="D95" s="468"/>
      <c r="E95" s="468">
        <v>1</v>
      </c>
      <c r="F95" s="11">
        <f t="shared" si="5"/>
        <v>10</v>
      </c>
      <c r="G95" s="11">
        <f t="shared" si="6"/>
        <v>0</v>
      </c>
      <c r="H95" s="471">
        <f t="shared" si="4"/>
        <v>0</v>
      </c>
      <c r="I95" s="470" t="str">
        <f t="shared" si="7"/>
        <v/>
      </c>
    </row>
    <row r="96" spans="1:9" x14ac:dyDescent="0.2">
      <c r="A96" s="557"/>
      <c r="B96" s="468" t="s">
        <v>224</v>
      </c>
      <c r="C96" s="468"/>
      <c r="D96" s="468"/>
      <c r="E96" s="468"/>
      <c r="F96" s="11">
        <f t="shared" si="5"/>
        <v>9</v>
      </c>
      <c r="G96" s="11">
        <f t="shared" si="6"/>
        <v>0</v>
      </c>
      <c r="H96" s="471">
        <f t="shared" si="4"/>
        <v>-1</v>
      </c>
      <c r="I96" s="470" t="str">
        <f t="shared" si="7"/>
        <v/>
      </c>
    </row>
    <row r="97" spans="1:9" ht="13.5" thickBot="1" x14ac:dyDescent="0.25">
      <c r="A97" s="558"/>
      <c r="B97" s="482" t="s">
        <v>225</v>
      </c>
      <c r="C97" s="482">
        <v>2</v>
      </c>
      <c r="D97" s="482"/>
      <c r="E97" s="483">
        <v>0</v>
      </c>
      <c r="F97" s="494">
        <f t="shared" si="5"/>
        <v>10</v>
      </c>
      <c r="G97" s="494">
        <f t="shared" si="6"/>
        <v>2</v>
      </c>
      <c r="H97" s="484">
        <f t="shared" si="4"/>
        <v>0</v>
      </c>
      <c r="I97" s="491" t="str">
        <f t="shared" si="7"/>
        <v/>
      </c>
    </row>
    <row r="98" spans="1:9" ht="13.5" thickTop="1" x14ac:dyDescent="0.2">
      <c r="A98" s="557" t="s">
        <v>58</v>
      </c>
      <c r="B98" s="472" t="s">
        <v>205</v>
      </c>
      <c r="C98" s="472">
        <v>1</v>
      </c>
      <c r="D98" s="472"/>
      <c r="E98" s="472">
        <v>1</v>
      </c>
      <c r="F98" s="473">
        <f t="shared" si="5"/>
        <v>10</v>
      </c>
      <c r="G98" s="493">
        <f t="shared" si="6"/>
        <v>0</v>
      </c>
      <c r="H98">
        <f t="shared" si="4"/>
        <v>0</v>
      </c>
      <c r="I98" s="469" t="str">
        <f t="shared" si="7"/>
        <v/>
      </c>
    </row>
    <row r="99" spans="1:9" x14ac:dyDescent="0.2">
      <c r="A99" s="557"/>
      <c r="B99" s="468" t="s">
        <v>206</v>
      </c>
      <c r="C99" s="468">
        <v>4</v>
      </c>
      <c r="D99" s="468">
        <v>1</v>
      </c>
      <c r="E99" s="468">
        <v>5</v>
      </c>
      <c r="F99" s="11">
        <f t="shared" si="5"/>
        <v>10</v>
      </c>
      <c r="G99" s="11">
        <f t="shared" si="6"/>
        <v>0</v>
      </c>
      <c r="H99">
        <f t="shared" si="4"/>
        <v>0</v>
      </c>
      <c r="I99" s="469" t="str">
        <f t="shared" si="7"/>
        <v/>
      </c>
    </row>
    <row r="100" spans="1:9" x14ac:dyDescent="0.2">
      <c r="A100" s="557"/>
      <c r="B100" s="468" t="s">
        <v>207</v>
      </c>
      <c r="C100" s="468">
        <v>2</v>
      </c>
      <c r="D100" s="468">
        <v>1</v>
      </c>
      <c r="E100" s="468">
        <v>3</v>
      </c>
      <c r="F100" s="11">
        <f t="shared" si="5"/>
        <v>6</v>
      </c>
      <c r="G100" s="11">
        <f t="shared" si="6"/>
        <v>0</v>
      </c>
      <c r="H100">
        <f t="shared" si="4"/>
        <v>-4</v>
      </c>
      <c r="I100" s="469" t="str">
        <f t="shared" si="7"/>
        <v/>
      </c>
    </row>
    <row r="101" spans="1:9" x14ac:dyDescent="0.2">
      <c r="A101" s="557"/>
      <c r="B101" s="468" t="s">
        <v>208</v>
      </c>
      <c r="C101" s="468"/>
      <c r="D101" s="468"/>
      <c r="E101" s="468"/>
      <c r="F101" s="11">
        <f t="shared" si="5"/>
        <v>4</v>
      </c>
      <c r="G101" s="11">
        <f t="shared" si="6"/>
        <v>0</v>
      </c>
      <c r="H101">
        <f t="shared" si="4"/>
        <v>-6</v>
      </c>
      <c r="I101" s="469" t="str">
        <f t="shared" si="7"/>
        <v/>
      </c>
    </row>
    <row r="102" spans="1:9" x14ac:dyDescent="0.2">
      <c r="A102" s="557"/>
      <c r="B102" s="468" t="s">
        <v>209</v>
      </c>
      <c r="C102" s="468"/>
      <c r="D102" s="468">
        <v>1</v>
      </c>
      <c r="E102" s="468">
        <v>1</v>
      </c>
      <c r="F102" s="11">
        <f t="shared" si="5"/>
        <v>4</v>
      </c>
      <c r="G102" s="11">
        <f t="shared" si="6"/>
        <v>0</v>
      </c>
      <c r="H102">
        <f t="shared" si="4"/>
        <v>-6</v>
      </c>
      <c r="I102" s="469" t="str">
        <f t="shared" si="7"/>
        <v/>
      </c>
    </row>
    <row r="103" spans="1:9" x14ac:dyDescent="0.2">
      <c r="A103" s="557"/>
      <c r="B103" s="468" t="s">
        <v>210</v>
      </c>
      <c r="C103" s="468"/>
      <c r="D103" s="468"/>
      <c r="E103" s="468"/>
      <c r="F103" s="11">
        <f t="shared" si="5"/>
        <v>3</v>
      </c>
      <c r="G103" s="11">
        <f t="shared" si="6"/>
        <v>0</v>
      </c>
      <c r="H103">
        <f t="shared" si="4"/>
        <v>-7</v>
      </c>
      <c r="I103" s="469" t="str">
        <f t="shared" si="7"/>
        <v/>
      </c>
    </row>
    <row r="104" spans="1:9" x14ac:dyDescent="0.2">
      <c r="A104" s="557"/>
      <c r="B104" s="468" t="s">
        <v>211</v>
      </c>
      <c r="C104" s="468"/>
      <c r="D104" s="468">
        <v>1</v>
      </c>
      <c r="E104" s="468">
        <v>1</v>
      </c>
      <c r="F104" s="11">
        <f t="shared" si="5"/>
        <v>7</v>
      </c>
      <c r="G104" s="11">
        <f t="shared" si="6"/>
        <v>0</v>
      </c>
      <c r="H104">
        <f t="shared" si="4"/>
        <v>-3</v>
      </c>
      <c r="I104" s="469" t="str">
        <f t="shared" si="7"/>
        <v/>
      </c>
    </row>
    <row r="105" spans="1:9" x14ac:dyDescent="0.2">
      <c r="A105" s="557"/>
      <c r="B105" s="468" t="s">
        <v>212</v>
      </c>
      <c r="C105" s="468">
        <v>1</v>
      </c>
      <c r="D105" s="468"/>
      <c r="E105" s="468">
        <v>1</v>
      </c>
      <c r="F105" s="11">
        <f t="shared" si="5"/>
        <v>6</v>
      </c>
      <c r="G105" s="11">
        <f t="shared" si="6"/>
        <v>0</v>
      </c>
      <c r="H105">
        <f t="shared" si="4"/>
        <v>-4</v>
      </c>
      <c r="I105" s="469" t="str">
        <f t="shared" si="7"/>
        <v/>
      </c>
    </row>
    <row r="106" spans="1:9" x14ac:dyDescent="0.2">
      <c r="A106" s="557"/>
      <c r="B106" s="468" t="s">
        <v>213</v>
      </c>
      <c r="C106" s="468"/>
      <c r="D106" s="468">
        <v>1</v>
      </c>
      <c r="E106" s="468">
        <v>1</v>
      </c>
      <c r="F106" s="11">
        <f t="shared" si="5"/>
        <v>6</v>
      </c>
      <c r="G106" s="11">
        <f t="shared" si="6"/>
        <v>0</v>
      </c>
      <c r="H106">
        <f t="shared" si="4"/>
        <v>-4</v>
      </c>
      <c r="I106" s="469" t="str">
        <f t="shared" si="7"/>
        <v/>
      </c>
    </row>
    <row r="107" spans="1:9" x14ac:dyDescent="0.2">
      <c r="A107" s="557"/>
      <c r="B107" s="468" t="s">
        <v>234</v>
      </c>
      <c r="C107" s="468"/>
      <c r="D107" s="468"/>
      <c r="E107" s="468"/>
      <c r="F107" s="11">
        <f t="shared" si="5"/>
        <v>8</v>
      </c>
      <c r="G107" s="11">
        <f t="shared" si="6"/>
        <v>0</v>
      </c>
      <c r="H107">
        <f t="shared" si="4"/>
        <v>-2</v>
      </c>
      <c r="I107" s="470" t="str">
        <f t="shared" si="7"/>
        <v/>
      </c>
    </row>
    <row r="108" spans="1:9" x14ac:dyDescent="0.2">
      <c r="A108" s="557"/>
      <c r="B108" s="468" t="s">
        <v>214</v>
      </c>
      <c r="C108" s="468"/>
      <c r="D108" s="468">
        <v>3</v>
      </c>
      <c r="E108" s="468">
        <v>0</v>
      </c>
      <c r="F108" s="11">
        <f t="shared" si="5"/>
        <v>10</v>
      </c>
      <c r="G108" s="11">
        <f t="shared" si="6"/>
        <v>3</v>
      </c>
      <c r="H108">
        <f t="shared" si="4"/>
        <v>0</v>
      </c>
      <c r="I108" s="470" t="str">
        <f t="shared" si="7"/>
        <v/>
      </c>
    </row>
    <row r="109" spans="1:9" x14ac:dyDescent="0.2">
      <c r="A109" s="557"/>
      <c r="B109" s="468" t="s">
        <v>215</v>
      </c>
      <c r="C109" s="468">
        <v>2</v>
      </c>
      <c r="D109" s="468">
        <v>2</v>
      </c>
      <c r="E109" s="468">
        <v>4</v>
      </c>
      <c r="F109" s="11">
        <f t="shared" si="5"/>
        <v>10</v>
      </c>
      <c r="G109" s="11">
        <f t="shared" si="6"/>
        <v>0</v>
      </c>
      <c r="H109">
        <f t="shared" si="4"/>
        <v>0</v>
      </c>
      <c r="I109" s="470" t="str">
        <f t="shared" si="7"/>
        <v/>
      </c>
    </row>
    <row r="110" spans="1:9" x14ac:dyDescent="0.2">
      <c r="A110" s="557"/>
      <c r="B110" s="468" t="s">
        <v>232</v>
      </c>
      <c r="C110" s="468"/>
      <c r="D110" s="468"/>
      <c r="E110" s="468"/>
      <c r="F110" s="11">
        <f t="shared" si="5"/>
        <v>9</v>
      </c>
      <c r="G110" s="11">
        <f t="shared" si="6"/>
        <v>0</v>
      </c>
      <c r="H110">
        <f t="shared" si="4"/>
        <v>-1</v>
      </c>
      <c r="I110" s="470" t="str">
        <f t="shared" si="7"/>
        <v/>
      </c>
    </row>
    <row r="111" spans="1:9" x14ac:dyDescent="0.2">
      <c r="A111" s="557"/>
      <c r="B111" s="468" t="s">
        <v>216</v>
      </c>
      <c r="C111" s="468"/>
      <c r="D111" s="468">
        <v>1</v>
      </c>
      <c r="E111" s="468">
        <v>1</v>
      </c>
      <c r="F111" s="11">
        <f t="shared" si="5"/>
        <v>10</v>
      </c>
      <c r="G111" s="11">
        <f t="shared" si="6"/>
        <v>0</v>
      </c>
      <c r="H111">
        <f t="shared" si="4"/>
        <v>0</v>
      </c>
      <c r="I111" s="470" t="str">
        <f t="shared" si="7"/>
        <v/>
      </c>
    </row>
    <row r="112" spans="1:9" x14ac:dyDescent="0.2">
      <c r="A112" s="557"/>
      <c r="B112" s="468" t="s">
        <v>217</v>
      </c>
      <c r="C112" s="468">
        <v>2</v>
      </c>
      <c r="D112" s="468">
        <v>1</v>
      </c>
      <c r="E112" s="468">
        <v>3</v>
      </c>
      <c r="F112" s="11">
        <f t="shared" si="5"/>
        <v>9</v>
      </c>
      <c r="G112" s="11">
        <f t="shared" si="6"/>
        <v>0</v>
      </c>
      <c r="H112">
        <f t="shared" si="4"/>
        <v>-1</v>
      </c>
      <c r="I112" s="470" t="str">
        <f t="shared" si="7"/>
        <v/>
      </c>
    </row>
    <row r="113" spans="1:9" x14ac:dyDescent="0.2">
      <c r="A113" s="557"/>
      <c r="B113" s="468" t="s">
        <v>218</v>
      </c>
      <c r="C113" s="468">
        <v>2</v>
      </c>
      <c r="D113" s="468">
        <v>1</v>
      </c>
      <c r="E113" s="474">
        <v>2</v>
      </c>
      <c r="F113" s="11">
        <f t="shared" si="5"/>
        <v>10</v>
      </c>
      <c r="G113" s="11">
        <f t="shared" si="6"/>
        <v>1</v>
      </c>
      <c r="H113">
        <f t="shared" si="4"/>
        <v>0</v>
      </c>
      <c r="I113" s="470" t="str">
        <f t="shared" si="7"/>
        <v/>
      </c>
    </row>
    <row r="114" spans="1:9" x14ac:dyDescent="0.2">
      <c r="A114" s="557"/>
      <c r="B114" s="468" t="s">
        <v>233</v>
      </c>
      <c r="C114" s="468"/>
      <c r="D114" s="468"/>
      <c r="E114" s="468"/>
      <c r="F114" s="11">
        <f t="shared" si="5"/>
        <v>9</v>
      </c>
      <c r="G114" s="11">
        <f t="shared" si="6"/>
        <v>0</v>
      </c>
      <c r="H114">
        <f t="shared" si="4"/>
        <v>-1</v>
      </c>
      <c r="I114" s="470" t="str">
        <f t="shared" si="7"/>
        <v/>
      </c>
    </row>
    <row r="115" spans="1:9" x14ac:dyDescent="0.2">
      <c r="A115" s="557"/>
      <c r="B115" s="468" t="s">
        <v>219</v>
      </c>
      <c r="C115" s="468">
        <v>1</v>
      </c>
      <c r="D115" s="468">
        <v>2</v>
      </c>
      <c r="E115" s="468">
        <v>3</v>
      </c>
      <c r="F115" s="11">
        <f t="shared" si="5"/>
        <v>9</v>
      </c>
      <c r="G115" s="11">
        <f t="shared" si="6"/>
        <v>0</v>
      </c>
      <c r="H115">
        <f t="shared" si="4"/>
        <v>-1</v>
      </c>
      <c r="I115" s="470" t="str">
        <f t="shared" si="7"/>
        <v/>
      </c>
    </row>
    <row r="116" spans="1:9" x14ac:dyDescent="0.2">
      <c r="A116" s="557"/>
      <c r="B116" s="468" t="s">
        <v>220</v>
      </c>
      <c r="C116" s="468"/>
      <c r="D116" s="468">
        <v>1</v>
      </c>
      <c r="E116" s="468">
        <v>1</v>
      </c>
      <c r="F116" s="11">
        <f t="shared" si="5"/>
        <v>7</v>
      </c>
      <c r="G116" s="11">
        <f t="shared" si="6"/>
        <v>0</v>
      </c>
      <c r="H116">
        <f t="shared" si="4"/>
        <v>-3</v>
      </c>
      <c r="I116" s="470" t="str">
        <f t="shared" si="7"/>
        <v/>
      </c>
    </row>
    <row r="117" spans="1:9" x14ac:dyDescent="0.2">
      <c r="A117" s="557"/>
      <c r="B117" s="468" t="s">
        <v>221</v>
      </c>
      <c r="C117" s="468"/>
      <c r="D117" s="468"/>
      <c r="E117" s="468"/>
      <c r="F117" s="11">
        <f t="shared" si="5"/>
        <v>6</v>
      </c>
      <c r="G117" s="11">
        <f t="shared" si="6"/>
        <v>0</v>
      </c>
      <c r="H117">
        <f t="shared" si="4"/>
        <v>-4</v>
      </c>
      <c r="I117" s="470" t="str">
        <f t="shared" si="7"/>
        <v/>
      </c>
    </row>
    <row r="118" spans="1:9" x14ac:dyDescent="0.2">
      <c r="A118" s="557"/>
      <c r="B118" s="468" t="s">
        <v>222</v>
      </c>
      <c r="C118" s="468">
        <v>1</v>
      </c>
      <c r="D118" s="468">
        <v>3</v>
      </c>
      <c r="E118" s="468">
        <v>4</v>
      </c>
      <c r="F118" s="11">
        <f t="shared" si="5"/>
        <v>10</v>
      </c>
      <c r="G118" s="11">
        <f t="shared" si="6"/>
        <v>0</v>
      </c>
      <c r="H118">
        <f t="shared" si="4"/>
        <v>0</v>
      </c>
      <c r="I118" s="470" t="str">
        <f t="shared" si="7"/>
        <v/>
      </c>
    </row>
    <row r="119" spans="1:9" x14ac:dyDescent="0.2">
      <c r="A119" s="557"/>
      <c r="B119" s="468" t="s">
        <v>223</v>
      </c>
      <c r="C119" s="468">
        <v>1</v>
      </c>
      <c r="D119" s="468"/>
      <c r="E119" s="468">
        <v>1</v>
      </c>
      <c r="F119" s="11">
        <f t="shared" si="5"/>
        <v>9</v>
      </c>
      <c r="G119" s="11">
        <f t="shared" si="6"/>
        <v>0</v>
      </c>
      <c r="H119">
        <f t="shared" si="4"/>
        <v>-1</v>
      </c>
      <c r="I119" s="470" t="str">
        <f t="shared" si="7"/>
        <v/>
      </c>
    </row>
    <row r="120" spans="1:9" x14ac:dyDescent="0.2">
      <c r="A120" s="557"/>
      <c r="B120" s="468" t="s">
        <v>224</v>
      </c>
      <c r="C120" s="468"/>
      <c r="D120" s="468"/>
      <c r="E120" s="468"/>
      <c r="F120" s="11">
        <f t="shared" si="5"/>
        <v>8</v>
      </c>
      <c r="G120" s="11">
        <f t="shared" si="6"/>
        <v>0</v>
      </c>
      <c r="H120">
        <f t="shared" si="4"/>
        <v>-2</v>
      </c>
      <c r="I120" s="470" t="str">
        <f t="shared" si="7"/>
        <v/>
      </c>
    </row>
    <row r="121" spans="1:9" ht="13.5" thickBot="1" x14ac:dyDescent="0.25">
      <c r="A121" s="557"/>
      <c r="B121" s="475" t="s">
        <v>225</v>
      </c>
      <c r="C121" s="475">
        <v>2</v>
      </c>
      <c r="D121" s="475"/>
      <c r="E121" s="478">
        <v>1</v>
      </c>
      <c r="F121" s="496">
        <f t="shared" si="5"/>
        <v>10</v>
      </c>
      <c r="G121" s="494">
        <f t="shared" si="6"/>
        <v>1</v>
      </c>
      <c r="H121">
        <f t="shared" si="4"/>
        <v>0</v>
      </c>
      <c r="I121" s="485" t="str">
        <f t="shared" si="7"/>
        <v/>
      </c>
    </row>
    <row r="122" spans="1:9" ht="13.5" thickTop="1" x14ac:dyDescent="0.2">
      <c r="A122" s="556" t="s">
        <v>59</v>
      </c>
      <c r="B122" s="480" t="s">
        <v>205</v>
      </c>
      <c r="C122" s="480"/>
      <c r="D122" s="480"/>
      <c r="E122" s="480"/>
      <c r="F122" s="493">
        <f t="shared" si="5"/>
        <v>9</v>
      </c>
      <c r="G122" s="493">
        <f t="shared" si="6"/>
        <v>0</v>
      </c>
      <c r="H122" s="481">
        <f t="shared" si="4"/>
        <v>-1</v>
      </c>
      <c r="I122" s="486" t="str">
        <f t="shared" si="7"/>
        <v/>
      </c>
    </row>
    <row r="123" spans="1:9" x14ac:dyDescent="0.2">
      <c r="A123" s="557"/>
      <c r="B123" s="468" t="s">
        <v>206</v>
      </c>
      <c r="C123" s="468">
        <v>5</v>
      </c>
      <c r="D123" s="468"/>
      <c r="E123" s="474">
        <v>4</v>
      </c>
      <c r="F123" s="11">
        <f t="shared" si="5"/>
        <v>10</v>
      </c>
      <c r="G123" s="11">
        <f t="shared" si="6"/>
        <v>1</v>
      </c>
      <c r="H123" s="471">
        <f t="shared" si="4"/>
        <v>0</v>
      </c>
      <c r="I123" s="470" t="str">
        <f t="shared" si="7"/>
        <v/>
      </c>
    </row>
    <row r="124" spans="1:9" x14ac:dyDescent="0.2">
      <c r="A124" s="557"/>
      <c r="B124" s="468" t="s">
        <v>207</v>
      </c>
      <c r="C124" s="468">
        <v>2</v>
      </c>
      <c r="D124" s="468">
        <v>1</v>
      </c>
      <c r="E124" s="468">
        <v>3</v>
      </c>
      <c r="F124" s="11">
        <f t="shared" si="5"/>
        <v>9</v>
      </c>
      <c r="G124" s="11">
        <f t="shared" si="6"/>
        <v>0</v>
      </c>
      <c r="H124" s="471">
        <f t="shared" si="4"/>
        <v>-1</v>
      </c>
      <c r="I124" s="467" t="str">
        <f t="shared" si="7"/>
        <v/>
      </c>
    </row>
    <row r="125" spans="1:9" x14ac:dyDescent="0.2">
      <c r="A125" s="557"/>
      <c r="B125" s="468" t="s">
        <v>208</v>
      </c>
      <c r="C125" s="468"/>
      <c r="D125" s="468"/>
      <c r="E125" s="468"/>
      <c r="F125" s="11">
        <f t="shared" si="5"/>
        <v>7</v>
      </c>
      <c r="G125" s="11">
        <f t="shared" si="6"/>
        <v>0</v>
      </c>
      <c r="H125" s="471">
        <f t="shared" si="4"/>
        <v>-3</v>
      </c>
      <c r="I125" s="467" t="str">
        <f t="shared" si="7"/>
        <v/>
      </c>
    </row>
    <row r="126" spans="1:9" x14ac:dyDescent="0.2">
      <c r="A126" s="557"/>
      <c r="B126" s="468" t="s">
        <v>209</v>
      </c>
      <c r="C126" s="468"/>
      <c r="D126" s="468">
        <v>2</v>
      </c>
      <c r="E126" s="468">
        <v>2</v>
      </c>
      <c r="F126" s="11">
        <f t="shared" si="5"/>
        <v>7</v>
      </c>
      <c r="G126" s="11">
        <f t="shared" si="6"/>
        <v>0</v>
      </c>
      <c r="H126" s="471">
        <f t="shared" ref="H126:H163" si="8">F126-10</f>
        <v>-3</v>
      </c>
      <c r="I126" s="467" t="str">
        <f t="shared" si="7"/>
        <v/>
      </c>
    </row>
    <row r="127" spans="1:9" x14ac:dyDescent="0.2">
      <c r="A127" s="557"/>
      <c r="B127" s="468" t="s">
        <v>210</v>
      </c>
      <c r="C127" s="468"/>
      <c r="D127" s="468"/>
      <c r="E127" s="468"/>
      <c r="F127" s="11">
        <f t="shared" si="5"/>
        <v>7</v>
      </c>
      <c r="G127" s="11">
        <f t="shared" si="6"/>
        <v>0</v>
      </c>
      <c r="H127" s="471">
        <f t="shared" si="8"/>
        <v>-3</v>
      </c>
      <c r="I127" s="467" t="str">
        <f t="shared" si="7"/>
        <v/>
      </c>
    </row>
    <row r="128" spans="1:9" x14ac:dyDescent="0.2">
      <c r="A128" s="557"/>
      <c r="B128" s="468" t="s">
        <v>211</v>
      </c>
      <c r="C128" s="468"/>
      <c r="D128" s="468">
        <v>1</v>
      </c>
      <c r="E128" s="468">
        <v>1</v>
      </c>
      <c r="F128" s="11">
        <f t="shared" si="5"/>
        <v>10</v>
      </c>
      <c r="G128" s="11">
        <f t="shared" si="6"/>
        <v>0</v>
      </c>
      <c r="H128" s="471">
        <f t="shared" si="8"/>
        <v>0</v>
      </c>
      <c r="I128" s="467" t="str">
        <f t="shared" si="7"/>
        <v/>
      </c>
    </row>
    <row r="129" spans="1:9" x14ac:dyDescent="0.2">
      <c r="A129" s="557"/>
      <c r="B129" s="468" t="s">
        <v>212</v>
      </c>
      <c r="C129" s="468">
        <v>2</v>
      </c>
      <c r="D129" s="468">
        <v>1</v>
      </c>
      <c r="E129" s="468">
        <v>3</v>
      </c>
      <c r="F129" s="11">
        <f t="shared" si="5"/>
        <v>9</v>
      </c>
      <c r="G129" s="11">
        <f t="shared" si="6"/>
        <v>0</v>
      </c>
      <c r="H129" s="471">
        <f t="shared" si="8"/>
        <v>-1</v>
      </c>
      <c r="I129" s="467" t="str">
        <f t="shared" si="7"/>
        <v/>
      </c>
    </row>
    <row r="130" spans="1:9" x14ac:dyDescent="0.2">
      <c r="A130" s="557"/>
      <c r="B130" s="468" t="s">
        <v>213</v>
      </c>
      <c r="C130" s="468"/>
      <c r="D130" s="468">
        <v>1</v>
      </c>
      <c r="E130" s="468">
        <v>1</v>
      </c>
      <c r="F130" s="11">
        <f t="shared" si="5"/>
        <v>6</v>
      </c>
      <c r="G130" s="11">
        <f t="shared" si="6"/>
        <v>0</v>
      </c>
      <c r="H130" s="471">
        <f t="shared" si="8"/>
        <v>-4</v>
      </c>
      <c r="I130" s="467" t="str">
        <f t="shared" si="7"/>
        <v/>
      </c>
    </row>
    <row r="131" spans="1:9" x14ac:dyDescent="0.2">
      <c r="A131" s="557"/>
      <c r="B131" s="468" t="s">
        <v>234</v>
      </c>
      <c r="C131" s="468"/>
      <c r="D131" s="468"/>
      <c r="E131" s="468"/>
      <c r="F131" s="11">
        <f t="shared" ref="F131:F169" si="9">E131+E132+E133+E134+E135+E136</f>
        <v>8</v>
      </c>
      <c r="G131" s="11">
        <f t="shared" ref="G131:G169" si="10">C131+D131-E131</f>
        <v>0</v>
      </c>
      <c r="H131" s="471">
        <f t="shared" si="8"/>
        <v>-2</v>
      </c>
      <c r="I131" s="467" t="str">
        <f t="shared" ref="I131:I169" si="11">IF(H131&gt;0,H131,"")</f>
        <v/>
      </c>
    </row>
    <row r="132" spans="1:9" x14ac:dyDescent="0.2">
      <c r="A132" s="557"/>
      <c r="B132" s="468" t="s">
        <v>214</v>
      </c>
      <c r="C132" s="468"/>
      <c r="D132" s="468">
        <v>2</v>
      </c>
      <c r="E132" s="468">
        <v>2</v>
      </c>
      <c r="F132" s="11">
        <f t="shared" si="9"/>
        <v>10</v>
      </c>
      <c r="G132" s="11">
        <f t="shared" si="10"/>
        <v>0</v>
      </c>
      <c r="H132" s="471">
        <f t="shared" si="8"/>
        <v>0</v>
      </c>
      <c r="I132" s="467" t="str">
        <f t="shared" si="11"/>
        <v/>
      </c>
    </row>
    <row r="133" spans="1:9" x14ac:dyDescent="0.2">
      <c r="A133" s="557"/>
      <c r="B133" s="468" t="s">
        <v>215</v>
      </c>
      <c r="C133" s="468">
        <v>1</v>
      </c>
      <c r="D133" s="468">
        <v>2</v>
      </c>
      <c r="E133" s="468">
        <v>3</v>
      </c>
      <c r="F133" s="11">
        <f t="shared" si="9"/>
        <v>8</v>
      </c>
      <c r="G133" s="11">
        <f t="shared" si="10"/>
        <v>0</v>
      </c>
      <c r="H133" s="471">
        <f t="shared" si="8"/>
        <v>-2</v>
      </c>
      <c r="I133" s="467" t="str">
        <f t="shared" si="11"/>
        <v/>
      </c>
    </row>
    <row r="134" spans="1:9" x14ac:dyDescent="0.2">
      <c r="A134" s="557"/>
      <c r="B134" s="468" t="s">
        <v>232</v>
      </c>
      <c r="C134" s="468"/>
      <c r="D134" s="468"/>
      <c r="E134" s="468"/>
      <c r="F134" s="11">
        <f t="shared" si="9"/>
        <v>6</v>
      </c>
      <c r="G134" s="11">
        <f t="shared" si="10"/>
        <v>0</v>
      </c>
      <c r="H134" s="471">
        <f t="shared" si="8"/>
        <v>-4</v>
      </c>
      <c r="I134" s="467" t="str">
        <f t="shared" si="11"/>
        <v/>
      </c>
    </row>
    <row r="135" spans="1:9" x14ac:dyDescent="0.2">
      <c r="A135" s="557"/>
      <c r="B135" s="468" t="s">
        <v>216</v>
      </c>
      <c r="C135" s="468"/>
      <c r="D135" s="468"/>
      <c r="E135" s="468"/>
      <c r="F135" s="11">
        <f t="shared" si="9"/>
        <v>7</v>
      </c>
      <c r="G135" s="11">
        <f t="shared" si="10"/>
        <v>0</v>
      </c>
      <c r="H135" s="471">
        <f t="shared" si="8"/>
        <v>-3</v>
      </c>
      <c r="I135" s="467" t="str">
        <f t="shared" si="11"/>
        <v/>
      </c>
    </row>
    <row r="136" spans="1:9" x14ac:dyDescent="0.2">
      <c r="A136" s="557"/>
      <c r="B136" s="468" t="s">
        <v>217</v>
      </c>
      <c r="C136" s="468">
        <v>2</v>
      </c>
      <c r="D136" s="468">
        <v>1</v>
      </c>
      <c r="E136" s="468">
        <v>3</v>
      </c>
      <c r="F136" s="11">
        <f t="shared" si="9"/>
        <v>8</v>
      </c>
      <c r="G136" s="11">
        <f t="shared" si="10"/>
        <v>0</v>
      </c>
      <c r="H136" s="471">
        <f t="shared" si="8"/>
        <v>-2</v>
      </c>
      <c r="I136" s="467" t="str">
        <f t="shared" si="11"/>
        <v/>
      </c>
    </row>
    <row r="137" spans="1:9" x14ac:dyDescent="0.2">
      <c r="A137" s="557"/>
      <c r="B137" s="468" t="s">
        <v>218</v>
      </c>
      <c r="C137" s="468">
        <v>2</v>
      </c>
      <c r="D137" s="468"/>
      <c r="E137" s="468">
        <v>2</v>
      </c>
      <c r="F137" s="11">
        <f t="shared" si="9"/>
        <v>8</v>
      </c>
      <c r="G137" s="11">
        <f t="shared" si="10"/>
        <v>0</v>
      </c>
      <c r="H137" s="471">
        <f t="shared" si="8"/>
        <v>-2</v>
      </c>
      <c r="I137" s="467" t="str">
        <f t="shared" si="11"/>
        <v/>
      </c>
    </row>
    <row r="138" spans="1:9" x14ac:dyDescent="0.2">
      <c r="A138" s="557"/>
      <c r="B138" s="468" t="s">
        <v>233</v>
      </c>
      <c r="C138" s="468"/>
      <c r="D138" s="468"/>
      <c r="E138" s="468"/>
      <c r="F138" s="11">
        <f t="shared" si="9"/>
        <v>8</v>
      </c>
      <c r="G138" s="11">
        <f t="shared" si="10"/>
        <v>0</v>
      </c>
      <c r="H138" s="471">
        <f t="shared" si="8"/>
        <v>-2</v>
      </c>
      <c r="I138" s="467" t="str">
        <f t="shared" si="11"/>
        <v/>
      </c>
    </row>
    <row r="139" spans="1:9" x14ac:dyDescent="0.2">
      <c r="A139" s="557"/>
      <c r="B139" s="468" t="s">
        <v>219</v>
      </c>
      <c r="C139" s="468">
        <v>2</v>
      </c>
      <c r="D139" s="468"/>
      <c r="E139" s="474">
        <v>1</v>
      </c>
      <c r="F139" s="11">
        <f t="shared" si="9"/>
        <v>10</v>
      </c>
      <c r="G139" s="11">
        <f t="shared" si="10"/>
        <v>1</v>
      </c>
      <c r="H139" s="471">
        <f t="shared" si="8"/>
        <v>0</v>
      </c>
      <c r="I139" s="470" t="str">
        <f t="shared" si="11"/>
        <v/>
      </c>
    </row>
    <row r="140" spans="1:9" x14ac:dyDescent="0.2">
      <c r="A140" s="557"/>
      <c r="B140" s="468" t="s">
        <v>220</v>
      </c>
      <c r="C140" s="468">
        <v>1</v>
      </c>
      <c r="D140" s="468"/>
      <c r="E140" s="468">
        <v>1</v>
      </c>
      <c r="F140" s="11">
        <f t="shared" si="9"/>
        <v>10</v>
      </c>
      <c r="G140" s="11">
        <f t="shared" si="10"/>
        <v>0</v>
      </c>
      <c r="H140" s="471">
        <f t="shared" si="8"/>
        <v>0</v>
      </c>
      <c r="I140" s="467" t="str">
        <f t="shared" si="11"/>
        <v/>
      </c>
    </row>
    <row r="141" spans="1:9" x14ac:dyDescent="0.2">
      <c r="A141" s="557"/>
      <c r="B141" s="468" t="s">
        <v>221</v>
      </c>
      <c r="C141" s="468">
        <v>1</v>
      </c>
      <c r="D141" s="468"/>
      <c r="E141" s="468">
        <v>1</v>
      </c>
      <c r="F141" s="11">
        <f t="shared" si="9"/>
        <v>9</v>
      </c>
      <c r="G141" s="11">
        <f t="shared" si="10"/>
        <v>0</v>
      </c>
      <c r="H141" s="471">
        <f t="shared" si="8"/>
        <v>-1</v>
      </c>
      <c r="I141" s="467" t="str">
        <f t="shared" si="11"/>
        <v/>
      </c>
    </row>
    <row r="142" spans="1:9" x14ac:dyDescent="0.2">
      <c r="A142" s="557"/>
      <c r="B142" s="468" t="s">
        <v>222</v>
      </c>
      <c r="C142" s="468">
        <v>1</v>
      </c>
      <c r="D142" s="468">
        <v>2</v>
      </c>
      <c r="E142" s="468">
        <v>3</v>
      </c>
      <c r="F142" s="11">
        <f t="shared" si="9"/>
        <v>10</v>
      </c>
      <c r="G142" s="11">
        <f t="shared" si="10"/>
        <v>0</v>
      </c>
      <c r="H142" s="471">
        <f t="shared" si="8"/>
        <v>0</v>
      </c>
      <c r="I142" s="467" t="str">
        <f t="shared" si="11"/>
        <v/>
      </c>
    </row>
    <row r="143" spans="1:9" x14ac:dyDescent="0.2">
      <c r="A143" s="557"/>
      <c r="B143" s="468" t="s">
        <v>223</v>
      </c>
      <c r="C143" s="468">
        <v>2</v>
      </c>
      <c r="D143" s="468"/>
      <c r="E143" s="468">
        <v>2</v>
      </c>
      <c r="F143" s="11">
        <f t="shared" si="9"/>
        <v>7</v>
      </c>
      <c r="G143" s="11">
        <f t="shared" si="10"/>
        <v>0</v>
      </c>
      <c r="H143" s="471">
        <f t="shared" si="8"/>
        <v>-3</v>
      </c>
      <c r="I143" s="467" t="str">
        <f t="shared" si="11"/>
        <v/>
      </c>
    </row>
    <row r="144" spans="1:9" x14ac:dyDescent="0.2">
      <c r="A144" s="557"/>
      <c r="B144" s="468" t="s">
        <v>224</v>
      </c>
      <c r="C144" s="468">
        <v>1</v>
      </c>
      <c r="D144" s="468">
        <v>1</v>
      </c>
      <c r="E144" s="468">
        <v>2</v>
      </c>
      <c r="F144" s="11">
        <f t="shared" si="9"/>
        <v>5</v>
      </c>
      <c r="G144" s="11">
        <f t="shared" si="10"/>
        <v>0</v>
      </c>
      <c r="H144" s="471">
        <f t="shared" si="8"/>
        <v>-5</v>
      </c>
      <c r="I144" s="467" t="str">
        <f t="shared" si="11"/>
        <v/>
      </c>
    </row>
    <row r="145" spans="1:9" ht="13.5" thickBot="1" x14ac:dyDescent="0.25">
      <c r="A145" s="558"/>
      <c r="B145" s="482" t="s">
        <v>225</v>
      </c>
      <c r="C145" s="482">
        <v>1</v>
      </c>
      <c r="D145" s="482"/>
      <c r="E145" s="482">
        <v>1</v>
      </c>
      <c r="F145" s="494">
        <f t="shared" si="9"/>
        <v>3</v>
      </c>
      <c r="G145" s="494">
        <f t="shared" si="10"/>
        <v>0</v>
      </c>
      <c r="H145" s="484">
        <f t="shared" si="8"/>
        <v>-7</v>
      </c>
      <c r="I145" s="487" t="str">
        <f t="shared" si="11"/>
        <v/>
      </c>
    </row>
    <row r="146" spans="1:9" ht="13.5" thickTop="1" x14ac:dyDescent="0.2">
      <c r="A146" s="556" t="s">
        <v>60</v>
      </c>
      <c r="B146" s="480" t="s">
        <v>205</v>
      </c>
      <c r="C146" s="480"/>
      <c r="D146" s="480"/>
      <c r="E146" s="480"/>
      <c r="F146" s="473">
        <f t="shared" si="9"/>
        <v>3</v>
      </c>
      <c r="G146" s="493">
        <f t="shared" si="10"/>
        <v>0</v>
      </c>
      <c r="H146" s="481">
        <f t="shared" si="8"/>
        <v>-7</v>
      </c>
      <c r="I146" s="488" t="str">
        <f t="shared" si="11"/>
        <v/>
      </c>
    </row>
    <row r="147" spans="1:9" x14ac:dyDescent="0.2">
      <c r="A147" s="557"/>
      <c r="B147" s="468" t="s">
        <v>206</v>
      </c>
      <c r="C147" s="468">
        <v>2</v>
      </c>
      <c r="D147" s="468"/>
      <c r="E147" s="468">
        <v>2</v>
      </c>
      <c r="F147" s="11">
        <f t="shared" si="9"/>
        <v>3</v>
      </c>
      <c r="G147" s="11">
        <f t="shared" si="10"/>
        <v>0</v>
      </c>
      <c r="H147" s="471">
        <f t="shared" si="8"/>
        <v>-7</v>
      </c>
      <c r="I147" s="467" t="str">
        <f t="shared" si="11"/>
        <v/>
      </c>
    </row>
    <row r="148" spans="1:9" x14ac:dyDescent="0.2">
      <c r="A148" s="557"/>
      <c r="B148" s="468" t="s">
        <v>207</v>
      </c>
      <c r="C148" s="468"/>
      <c r="D148" s="468"/>
      <c r="E148" s="468"/>
      <c r="F148" s="11">
        <f t="shared" si="9"/>
        <v>2</v>
      </c>
      <c r="G148" s="11">
        <f t="shared" si="10"/>
        <v>0</v>
      </c>
      <c r="H148" s="471">
        <f t="shared" si="8"/>
        <v>-8</v>
      </c>
      <c r="I148" s="467" t="str">
        <f t="shared" si="11"/>
        <v/>
      </c>
    </row>
    <row r="149" spans="1:9" x14ac:dyDescent="0.2">
      <c r="A149" s="557"/>
      <c r="B149" s="468" t="s">
        <v>208</v>
      </c>
      <c r="C149" s="468"/>
      <c r="D149" s="468"/>
      <c r="E149" s="468"/>
      <c r="F149" s="11">
        <f t="shared" si="9"/>
        <v>2</v>
      </c>
      <c r="G149" s="11">
        <f t="shared" si="10"/>
        <v>0</v>
      </c>
      <c r="H149" s="471">
        <f t="shared" si="8"/>
        <v>-8</v>
      </c>
      <c r="I149" s="467" t="str">
        <f t="shared" si="11"/>
        <v/>
      </c>
    </row>
    <row r="150" spans="1:9" x14ac:dyDescent="0.2">
      <c r="A150" s="557"/>
      <c r="B150" s="468" t="s">
        <v>209</v>
      </c>
      <c r="C150" s="468"/>
      <c r="D150" s="468"/>
      <c r="E150" s="468"/>
      <c r="F150" s="11">
        <f t="shared" si="9"/>
        <v>2</v>
      </c>
      <c r="G150" s="11">
        <f t="shared" si="10"/>
        <v>0</v>
      </c>
      <c r="H150" s="471">
        <f t="shared" si="8"/>
        <v>-8</v>
      </c>
      <c r="I150" s="467" t="str">
        <f t="shared" si="11"/>
        <v/>
      </c>
    </row>
    <row r="151" spans="1:9" x14ac:dyDescent="0.2">
      <c r="A151" s="557"/>
      <c r="B151" s="468" t="s">
        <v>210</v>
      </c>
      <c r="C151" s="468"/>
      <c r="D151" s="468">
        <v>1</v>
      </c>
      <c r="E151" s="468">
        <v>1</v>
      </c>
      <c r="F151" s="11">
        <f t="shared" si="9"/>
        <v>3</v>
      </c>
      <c r="G151" s="11">
        <f t="shared" si="10"/>
        <v>0</v>
      </c>
      <c r="H151" s="471">
        <f t="shared" si="8"/>
        <v>-7</v>
      </c>
      <c r="I151" s="467" t="str">
        <f t="shared" si="11"/>
        <v/>
      </c>
    </row>
    <row r="152" spans="1:9" x14ac:dyDescent="0.2">
      <c r="A152" s="557"/>
      <c r="B152" s="468" t="s">
        <v>211</v>
      </c>
      <c r="C152" s="468"/>
      <c r="D152" s="468"/>
      <c r="E152" s="468"/>
      <c r="F152" s="11">
        <f t="shared" si="9"/>
        <v>2</v>
      </c>
      <c r="G152" s="11">
        <f t="shared" si="10"/>
        <v>0</v>
      </c>
      <c r="H152" s="471">
        <f t="shared" si="8"/>
        <v>-8</v>
      </c>
      <c r="I152" s="467" t="str">
        <f t="shared" si="11"/>
        <v/>
      </c>
    </row>
    <row r="153" spans="1:9" x14ac:dyDescent="0.2">
      <c r="A153" s="557"/>
      <c r="B153" s="468" t="s">
        <v>212</v>
      </c>
      <c r="C153" s="468">
        <v>1</v>
      </c>
      <c r="D153" s="468"/>
      <c r="E153" s="468">
        <v>1</v>
      </c>
      <c r="F153" s="11">
        <f t="shared" si="9"/>
        <v>2</v>
      </c>
      <c r="G153" s="11">
        <f t="shared" si="10"/>
        <v>0</v>
      </c>
      <c r="H153" s="471">
        <f t="shared" si="8"/>
        <v>-8</v>
      </c>
      <c r="I153" s="467" t="str">
        <f t="shared" si="11"/>
        <v/>
      </c>
    </row>
    <row r="154" spans="1:9" x14ac:dyDescent="0.2">
      <c r="A154" s="557"/>
      <c r="B154" s="468" t="s">
        <v>213</v>
      </c>
      <c r="C154" s="468"/>
      <c r="D154" s="468"/>
      <c r="E154" s="468"/>
      <c r="F154" s="11">
        <f t="shared" si="9"/>
        <v>1</v>
      </c>
      <c r="G154" s="11">
        <f t="shared" si="10"/>
        <v>0</v>
      </c>
      <c r="H154" s="471">
        <f t="shared" si="8"/>
        <v>-9</v>
      </c>
      <c r="I154" s="467" t="str">
        <f t="shared" si="11"/>
        <v/>
      </c>
    </row>
    <row r="155" spans="1:9" x14ac:dyDescent="0.2">
      <c r="A155" s="557"/>
      <c r="B155" s="468" t="s">
        <v>234</v>
      </c>
      <c r="C155" s="468"/>
      <c r="D155" s="468"/>
      <c r="E155" s="468"/>
      <c r="F155" s="11">
        <f t="shared" si="9"/>
        <v>1</v>
      </c>
      <c r="G155" s="11">
        <f t="shared" si="10"/>
        <v>0</v>
      </c>
      <c r="H155" s="471">
        <f t="shared" si="8"/>
        <v>-9</v>
      </c>
      <c r="I155" s="467" t="str">
        <f t="shared" si="11"/>
        <v/>
      </c>
    </row>
    <row r="156" spans="1:9" x14ac:dyDescent="0.2">
      <c r="A156" s="557"/>
      <c r="B156" s="468" t="s">
        <v>214</v>
      </c>
      <c r="C156" s="468"/>
      <c r="D156" s="468">
        <v>1</v>
      </c>
      <c r="E156" s="468">
        <v>1</v>
      </c>
      <c r="F156" s="11">
        <f t="shared" si="9"/>
        <v>1</v>
      </c>
      <c r="G156" s="11">
        <f t="shared" si="10"/>
        <v>0</v>
      </c>
      <c r="H156" s="471">
        <f t="shared" si="8"/>
        <v>-9</v>
      </c>
      <c r="I156" s="467" t="str">
        <f t="shared" si="11"/>
        <v/>
      </c>
    </row>
    <row r="157" spans="1:9" x14ac:dyDescent="0.2">
      <c r="A157" s="557"/>
      <c r="B157" s="468" t="s">
        <v>215</v>
      </c>
      <c r="C157" s="468"/>
      <c r="D157" s="468"/>
      <c r="E157" s="468"/>
      <c r="F157" s="11">
        <f t="shared" si="9"/>
        <v>0</v>
      </c>
      <c r="G157" s="11">
        <f t="shared" si="10"/>
        <v>0</v>
      </c>
      <c r="H157" s="471">
        <f t="shared" si="8"/>
        <v>-10</v>
      </c>
      <c r="I157" s="467" t="str">
        <f t="shared" si="11"/>
        <v/>
      </c>
    </row>
    <row r="158" spans="1:9" x14ac:dyDescent="0.2">
      <c r="A158" s="557"/>
      <c r="B158" s="468" t="s">
        <v>232</v>
      </c>
      <c r="C158" s="468"/>
      <c r="D158" s="468"/>
      <c r="E158" s="468"/>
      <c r="F158" s="11">
        <f t="shared" si="9"/>
        <v>0</v>
      </c>
      <c r="G158" s="11">
        <f t="shared" si="10"/>
        <v>0</v>
      </c>
      <c r="H158" s="471">
        <f t="shared" si="8"/>
        <v>-10</v>
      </c>
      <c r="I158" s="467" t="str">
        <f t="shared" si="11"/>
        <v/>
      </c>
    </row>
    <row r="159" spans="1:9" x14ac:dyDescent="0.2">
      <c r="A159" s="557"/>
      <c r="B159" s="468" t="s">
        <v>216</v>
      </c>
      <c r="C159" s="468"/>
      <c r="D159" s="468"/>
      <c r="E159" s="468"/>
      <c r="F159" s="11">
        <f t="shared" si="9"/>
        <v>1</v>
      </c>
      <c r="G159" s="11">
        <f t="shared" si="10"/>
        <v>0</v>
      </c>
      <c r="H159" s="471">
        <f t="shared" si="8"/>
        <v>-9</v>
      </c>
      <c r="I159" s="467" t="str">
        <f t="shared" si="11"/>
        <v/>
      </c>
    </row>
    <row r="160" spans="1:9" x14ac:dyDescent="0.2">
      <c r="A160" s="557"/>
      <c r="B160" s="468" t="s">
        <v>217</v>
      </c>
      <c r="C160" s="468"/>
      <c r="D160" s="468"/>
      <c r="E160" s="468"/>
      <c r="F160" s="11">
        <f t="shared" si="9"/>
        <v>1</v>
      </c>
      <c r="G160" s="11">
        <f t="shared" si="10"/>
        <v>0</v>
      </c>
      <c r="H160" s="471">
        <f t="shared" si="8"/>
        <v>-9</v>
      </c>
      <c r="I160" s="467" t="str">
        <f t="shared" si="11"/>
        <v/>
      </c>
    </row>
    <row r="161" spans="1:9" x14ac:dyDescent="0.2">
      <c r="A161" s="557"/>
      <c r="B161" s="468" t="s">
        <v>218</v>
      </c>
      <c r="C161" s="468"/>
      <c r="D161" s="468"/>
      <c r="E161" s="468"/>
      <c r="F161" s="11">
        <f t="shared" si="9"/>
        <v>2</v>
      </c>
      <c r="G161" s="11">
        <f t="shared" si="10"/>
        <v>0</v>
      </c>
      <c r="H161" s="471">
        <f t="shared" si="8"/>
        <v>-8</v>
      </c>
      <c r="I161" s="467" t="str">
        <f t="shared" si="11"/>
        <v/>
      </c>
    </row>
    <row r="162" spans="1:9" x14ac:dyDescent="0.2">
      <c r="A162" s="557"/>
      <c r="B162" s="468" t="s">
        <v>233</v>
      </c>
      <c r="C162" s="468"/>
      <c r="D162" s="468"/>
      <c r="E162" s="468"/>
      <c r="F162" s="11">
        <f t="shared" si="9"/>
        <v>2</v>
      </c>
      <c r="G162" s="11">
        <f t="shared" si="10"/>
        <v>0</v>
      </c>
      <c r="H162" s="471">
        <f t="shared" si="8"/>
        <v>-8</v>
      </c>
      <c r="I162" s="467" t="str">
        <f t="shared" si="11"/>
        <v/>
      </c>
    </row>
    <row r="163" spans="1:9" x14ac:dyDescent="0.2">
      <c r="A163" s="557"/>
      <c r="B163" s="468" t="s">
        <v>219</v>
      </c>
      <c r="C163" s="468"/>
      <c r="D163" s="468"/>
      <c r="E163" s="468"/>
      <c r="F163" s="11">
        <f t="shared" si="9"/>
        <v>2</v>
      </c>
      <c r="G163" s="11">
        <f t="shared" si="10"/>
        <v>0</v>
      </c>
      <c r="H163" s="471">
        <f t="shared" si="8"/>
        <v>-8</v>
      </c>
      <c r="I163" s="467" t="str">
        <f t="shared" si="11"/>
        <v/>
      </c>
    </row>
    <row r="164" spans="1:9" x14ac:dyDescent="0.2">
      <c r="A164" s="557"/>
      <c r="B164" s="468" t="s">
        <v>220</v>
      </c>
      <c r="C164" s="468"/>
      <c r="D164" s="468">
        <v>1</v>
      </c>
      <c r="E164" s="468">
        <v>1</v>
      </c>
      <c r="F164" s="11">
        <f t="shared" si="9"/>
        <v>2</v>
      </c>
      <c r="G164" s="11">
        <f t="shared" si="10"/>
        <v>0</v>
      </c>
      <c r="H164" s="471"/>
      <c r="I164" s="467" t="str">
        <f t="shared" si="11"/>
        <v/>
      </c>
    </row>
    <row r="165" spans="1:9" x14ac:dyDescent="0.2">
      <c r="A165" s="557"/>
      <c r="B165" s="468" t="s">
        <v>221</v>
      </c>
      <c r="C165" s="468"/>
      <c r="D165" s="468"/>
      <c r="E165" s="468"/>
      <c r="F165" s="11">
        <f t="shared" si="9"/>
        <v>1</v>
      </c>
      <c r="G165" s="11">
        <f t="shared" si="10"/>
        <v>0</v>
      </c>
      <c r="H165" s="471"/>
      <c r="I165" s="467" t="str">
        <f t="shared" si="11"/>
        <v/>
      </c>
    </row>
    <row r="166" spans="1:9" x14ac:dyDescent="0.2">
      <c r="A166" s="557"/>
      <c r="B166" s="468" t="s">
        <v>222</v>
      </c>
      <c r="C166" s="468"/>
      <c r="D166" s="468">
        <v>1</v>
      </c>
      <c r="E166" s="468">
        <v>1</v>
      </c>
      <c r="F166" s="11">
        <f t="shared" si="9"/>
        <v>1</v>
      </c>
      <c r="G166" s="11">
        <f t="shared" si="10"/>
        <v>0</v>
      </c>
      <c r="H166" s="471"/>
      <c r="I166" s="467" t="str">
        <f t="shared" si="11"/>
        <v/>
      </c>
    </row>
    <row r="167" spans="1:9" x14ac:dyDescent="0.2">
      <c r="A167" s="557"/>
      <c r="B167" s="468" t="s">
        <v>223</v>
      </c>
      <c r="C167" s="468"/>
      <c r="D167" s="468"/>
      <c r="E167" s="468"/>
      <c r="F167" s="11">
        <f t="shared" si="9"/>
        <v>0</v>
      </c>
      <c r="G167" s="11">
        <f t="shared" si="10"/>
        <v>0</v>
      </c>
      <c r="H167" s="471"/>
      <c r="I167" s="467" t="str">
        <f t="shared" si="11"/>
        <v/>
      </c>
    </row>
    <row r="168" spans="1:9" x14ac:dyDescent="0.2">
      <c r="A168" s="557"/>
      <c r="B168" s="468" t="s">
        <v>224</v>
      </c>
      <c r="C168" s="468"/>
      <c r="D168" s="468"/>
      <c r="E168" s="468"/>
      <c r="F168" s="11">
        <f t="shared" si="9"/>
        <v>0</v>
      </c>
      <c r="G168" s="11">
        <f t="shared" si="10"/>
        <v>0</v>
      </c>
      <c r="H168" s="471"/>
      <c r="I168" s="467" t="str">
        <f t="shared" si="11"/>
        <v/>
      </c>
    </row>
    <row r="169" spans="1:9" ht="13.5" thickBot="1" x14ac:dyDescent="0.25">
      <c r="A169" s="558"/>
      <c r="B169" s="482" t="s">
        <v>225</v>
      </c>
      <c r="C169" s="482"/>
      <c r="D169" s="482"/>
      <c r="E169" s="482"/>
      <c r="F169" s="494">
        <f t="shared" si="9"/>
        <v>0</v>
      </c>
      <c r="G169" s="494">
        <f t="shared" si="10"/>
        <v>0</v>
      </c>
      <c r="H169" s="484"/>
      <c r="I169" s="487" t="str">
        <f t="shared" si="11"/>
        <v/>
      </c>
    </row>
    <row r="170" spans="1:9" ht="13.5" thickTop="1" x14ac:dyDescent="0.2">
      <c r="C170">
        <f>SUM(C2:C169)</f>
        <v>111</v>
      </c>
      <c r="D170">
        <f>SUM(D2:D169)</f>
        <v>111</v>
      </c>
    </row>
  </sheetData>
  <mergeCells count="7">
    <mergeCell ref="A146:A169"/>
    <mergeCell ref="A2:A25"/>
    <mergeCell ref="A26:A49"/>
    <mergeCell ref="A50:A73"/>
    <mergeCell ref="A74:A97"/>
    <mergeCell ref="A98:A121"/>
    <mergeCell ref="A122:A145"/>
  </mergeCells>
  <phoneticPr fontId="2" type="noConversion"/>
  <conditionalFormatting sqref="F2:F169">
    <cfRule type="cellIs" dxfId="1" priority="1" operator="equal">
      <formula>10</formula>
    </cfRule>
    <cfRule type="cellIs" dxfId="0" priority="2" operator="greaterThan">
      <formula>10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6"/>
  <sheetViews>
    <sheetView workbookViewId="0">
      <selection activeCell="G29" sqref="G29"/>
    </sheetView>
  </sheetViews>
  <sheetFormatPr defaultRowHeight="12.75" x14ac:dyDescent="0.2"/>
  <cols>
    <col min="1" max="1" width="17.85546875" bestFit="1" customWidth="1"/>
    <col min="2" max="2" width="20.7109375" bestFit="1" customWidth="1"/>
    <col min="3" max="3" width="3" bestFit="1" customWidth="1"/>
    <col min="4" max="4" width="17.85546875" bestFit="1" customWidth="1"/>
  </cols>
  <sheetData>
    <row r="3" spans="1:4" x14ac:dyDescent="0.2">
      <c r="A3" s="432" t="s">
        <v>108</v>
      </c>
      <c r="B3" s="432" t="s">
        <v>228</v>
      </c>
    </row>
    <row r="4" spans="1:4" x14ac:dyDescent="0.2">
      <c r="A4" s="432" t="s">
        <v>227</v>
      </c>
      <c r="B4" t="s">
        <v>24</v>
      </c>
      <c r="C4" t="s">
        <v>25</v>
      </c>
      <c r="D4" t="s">
        <v>71</v>
      </c>
    </row>
    <row r="5" spans="1:4" x14ac:dyDescent="0.2">
      <c r="A5" s="58" t="s">
        <v>115</v>
      </c>
      <c r="B5" s="252"/>
      <c r="C5" s="252"/>
      <c r="D5" s="252"/>
    </row>
    <row r="6" spans="1:4" x14ac:dyDescent="0.2">
      <c r="A6" s="58" t="s">
        <v>74</v>
      </c>
      <c r="B6" s="252"/>
      <c r="C6" s="252"/>
      <c r="D6" s="252"/>
    </row>
    <row r="7" spans="1:4" x14ac:dyDescent="0.2">
      <c r="A7" s="58" t="s">
        <v>82</v>
      </c>
      <c r="B7" s="252">
        <v>1</v>
      </c>
      <c r="C7" s="252">
        <v>1</v>
      </c>
      <c r="D7" s="252">
        <v>2</v>
      </c>
    </row>
    <row r="8" spans="1:4" x14ac:dyDescent="0.2">
      <c r="A8" s="58" t="s">
        <v>84</v>
      </c>
      <c r="B8" s="252"/>
      <c r="C8" s="252">
        <v>1</v>
      </c>
      <c r="D8" s="252">
        <v>1</v>
      </c>
    </row>
    <row r="9" spans="1:4" x14ac:dyDescent="0.2">
      <c r="A9" s="58" t="s">
        <v>85</v>
      </c>
      <c r="B9" s="252"/>
      <c r="C9" s="252">
        <v>1</v>
      </c>
      <c r="D9" s="252">
        <v>1</v>
      </c>
    </row>
    <row r="10" spans="1:4" x14ac:dyDescent="0.2">
      <c r="A10" s="58" t="s">
        <v>97</v>
      </c>
      <c r="B10" s="252"/>
      <c r="C10" s="252"/>
      <c r="D10" s="252"/>
    </row>
    <row r="11" spans="1:4" x14ac:dyDescent="0.2">
      <c r="A11" s="58" t="s">
        <v>86</v>
      </c>
      <c r="B11" s="252"/>
      <c r="C11" s="252"/>
      <c r="D11" s="252"/>
    </row>
    <row r="12" spans="1:4" x14ac:dyDescent="0.2">
      <c r="A12" s="58" t="s">
        <v>87</v>
      </c>
      <c r="B12" s="252"/>
      <c r="C12" s="252"/>
      <c r="D12" s="252"/>
    </row>
    <row r="13" spans="1:4" x14ac:dyDescent="0.2">
      <c r="A13" s="58" t="s">
        <v>98</v>
      </c>
      <c r="B13" s="252"/>
      <c r="C13" s="252">
        <v>2</v>
      </c>
      <c r="D13" s="252">
        <v>2</v>
      </c>
    </row>
    <row r="14" spans="1:4" x14ac:dyDescent="0.2">
      <c r="A14" s="58" t="s">
        <v>72</v>
      </c>
      <c r="B14" s="252"/>
      <c r="C14" s="252">
        <v>2</v>
      </c>
      <c r="D14" s="252">
        <v>2</v>
      </c>
    </row>
    <row r="15" spans="1:4" x14ac:dyDescent="0.2">
      <c r="A15" s="58" t="s">
        <v>73</v>
      </c>
      <c r="B15" s="252"/>
      <c r="C15" s="252">
        <v>2</v>
      </c>
      <c r="D15" s="252">
        <v>2</v>
      </c>
    </row>
    <row r="16" spans="1:4" x14ac:dyDescent="0.2">
      <c r="A16" s="58" t="s">
        <v>75</v>
      </c>
      <c r="B16" s="252"/>
      <c r="C16" s="252">
        <v>1</v>
      </c>
      <c r="D16" s="252">
        <v>1</v>
      </c>
    </row>
    <row r="17" spans="1:4" x14ac:dyDescent="0.2">
      <c r="A17" s="58" t="s">
        <v>76</v>
      </c>
      <c r="B17" s="252">
        <v>2</v>
      </c>
      <c r="C17" s="252">
        <v>1</v>
      </c>
      <c r="D17" s="252">
        <v>3</v>
      </c>
    </row>
    <row r="18" spans="1:4" x14ac:dyDescent="0.2">
      <c r="A18" s="58" t="s">
        <v>77</v>
      </c>
      <c r="B18" s="252">
        <v>1</v>
      </c>
      <c r="C18" s="252">
        <v>1</v>
      </c>
      <c r="D18" s="252">
        <v>2</v>
      </c>
    </row>
    <row r="19" spans="1:4" x14ac:dyDescent="0.2">
      <c r="A19" s="58" t="s">
        <v>78</v>
      </c>
      <c r="B19" s="252">
        <v>1</v>
      </c>
      <c r="C19" s="252">
        <v>1</v>
      </c>
      <c r="D19" s="252">
        <v>2</v>
      </c>
    </row>
    <row r="20" spans="1:4" x14ac:dyDescent="0.2">
      <c r="A20" s="58" t="s">
        <v>79</v>
      </c>
      <c r="B20" s="252"/>
      <c r="C20" s="252">
        <v>1</v>
      </c>
      <c r="D20" s="252">
        <v>1</v>
      </c>
    </row>
    <row r="21" spans="1:4" x14ac:dyDescent="0.2">
      <c r="A21" s="58" t="s">
        <v>117</v>
      </c>
      <c r="B21" s="252"/>
      <c r="C21" s="252"/>
      <c r="D21" s="252"/>
    </row>
    <row r="22" spans="1:4" x14ac:dyDescent="0.2">
      <c r="A22" s="58" t="s">
        <v>80</v>
      </c>
      <c r="B22" s="252">
        <v>1</v>
      </c>
      <c r="C22" s="252">
        <v>3</v>
      </c>
      <c r="D22" s="252">
        <v>4</v>
      </c>
    </row>
    <row r="23" spans="1:4" x14ac:dyDescent="0.2">
      <c r="A23" s="58" t="s">
        <v>81</v>
      </c>
      <c r="B23" s="252"/>
      <c r="C23" s="252"/>
      <c r="D23" s="252"/>
    </row>
    <row r="24" spans="1:4" x14ac:dyDescent="0.2">
      <c r="A24" s="58" t="s">
        <v>230</v>
      </c>
      <c r="B24" s="252"/>
      <c r="C24" s="252"/>
      <c r="D24" s="252"/>
    </row>
    <row r="25" spans="1:4" x14ac:dyDescent="0.2">
      <c r="A25" s="58" t="s">
        <v>83</v>
      </c>
      <c r="B25" s="252">
        <v>3</v>
      </c>
      <c r="C25" s="252"/>
      <c r="D25" s="252">
        <v>3</v>
      </c>
    </row>
    <row r="26" spans="1:4" x14ac:dyDescent="0.2">
      <c r="A26" s="58" t="s">
        <v>71</v>
      </c>
      <c r="B26" s="252">
        <v>9</v>
      </c>
      <c r="C26" s="252">
        <v>17</v>
      </c>
      <c r="D26" s="252">
        <v>26</v>
      </c>
    </row>
  </sheetData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7"/>
  <sheetViews>
    <sheetView zoomScale="70" zoomScaleNormal="70" workbookViewId="0">
      <selection activeCell="T14" sqref="T14"/>
    </sheetView>
  </sheetViews>
  <sheetFormatPr defaultColWidth="8.85546875" defaultRowHeight="12.75" x14ac:dyDescent="0.2"/>
  <cols>
    <col min="1" max="1" width="104.5703125" bestFit="1" customWidth="1"/>
    <col min="2" max="2" width="11.140625" customWidth="1"/>
    <col min="3" max="3" width="16" bestFit="1" customWidth="1"/>
    <col min="4" max="4" width="19.5703125" bestFit="1" customWidth="1"/>
    <col min="5" max="5" width="21.5703125" bestFit="1" customWidth="1"/>
    <col min="6" max="6" width="24.28515625" bestFit="1" customWidth="1"/>
    <col min="7" max="7" width="29.85546875" bestFit="1" customWidth="1"/>
    <col min="8" max="8" width="14.85546875" bestFit="1" customWidth="1"/>
    <col min="9" max="9" width="28.7109375" hidden="1" customWidth="1"/>
    <col min="10" max="10" width="27.85546875" hidden="1" customWidth="1"/>
    <col min="11" max="11" width="40.42578125" hidden="1" customWidth="1"/>
    <col min="12" max="12" width="35.42578125" hidden="1" customWidth="1"/>
    <col min="13" max="13" width="49" hidden="1" customWidth="1"/>
    <col min="14" max="14" width="34.28515625" hidden="1" customWidth="1"/>
    <col min="15" max="15" width="28.28515625" hidden="1" customWidth="1"/>
    <col min="16" max="16" width="14.28515625" bestFit="1" customWidth="1"/>
    <col min="17" max="17" width="48.7109375" customWidth="1"/>
    <col min="18" max="18" width="8.85546875" style="143"/>
    <col min="19" max="19" width="11" style="143" bestFit="1" customWidth="1"/>
    <col min="20" max="22" width="8.85546875" style="143"/>
    <col min="23" max="23" width="11" style="143" customWidth="1"/>
    <col min="24" max="16384" width="8.85546875" style="143"/>
  </cols>
  <sheetData>
    <row r="1" spans="1:17" ht="48.75" thickTop="1" thickBot="1" x14ac:dyDescent="0.25">
      <c r="A1" s="289" t="s">
        <v>29</v>
      </c>
      <c r="B1" s="289" t="s">
        <v>94</v>
      </c>
      <c r="C1" s="289" t="s">
        <v>18</v>
      </c>
      <c r="D1" s="289" t="s">
        <v>65</v>
      </c>
      <c r="E1" s="289" t="s">
        <v>4</v>
      </c>
      <c r="F1" s="289" t="s">
        <v>5</v>
      </c>
      <c r="G1" s="315" t="s">
        <v>1</v>
      </c>
      <c r="H1" s="316" t="s">
        <v>186</v>
      </c>
      <c r="I1" s="289" t="s">
        <v>8</v>
      </c>
      <c r="J1" s="289" t="s">
        <v>0</v>
      </c>
      <c r="K1" s="317" t="s">
        <v>12</v>
      </c>
      <c r="L1" s="317" t="s">
        <v>21</v>
      </c>
      <c r="M1" s="289" t="s">
        <v>13</v>
      </c>
      <c r="N1" s="318" t="s">
        <v>9</v>
      </c>
      <c r="O1" s="289" t="s">
        <v>10</v>
      </c>
      <c r="P1" s="319" t="s">
        <v>62</v>
      </c>
      <c r="Q1" s="318" t="s">
        <v>93</v>
      </c>
    </row>
    <row r="2" spans="1:17" ht="35.1" customHeight="1" thickTop="1" x14ac:dyDescent="0.2">
      <c r="A2" s="282">
        <v>55249</v>
      </c>
      <c r="B2" s="283" t="s">
        <v>24</v>
      </c>
      <c r="C2" s="284" t="s">
        <v>19</v>
      </c>
      <c r="D2" s="284" t="s">
        <v>68</v>
      </c>
      <c r="E2" s="298">
        <v>1.5277777777777777E-2</v>
      </c>
      <c r="F2" s="285">
        <v>0.83333333333333337</v>
      </c>
      <c r="G2" s="300" t="s">
        <v>42</v>
      </c>
      <c r="H2" s="301" t="s">
        <v>187</v>
      </c>
      <c r="I2" s="270"/>
      <c r="J2" s="271"/>
      <c r="K2" s="272"/>
      <c r="L2" s="272"/>
      <c r="M2" s="273" t="s">
        <v>15</v>
      </c>
      <c r="N2" s="273" t="s">
        <v>17</v>
      </c>
      <c r="O2" s="274"/>
      <c r="P2" s="302" t="s">
        <v>47</v>
      </c>
      <c r="Q2" s="275">
        <f t="shared" ref="Q2:Q32" si="0">IF(E2&lt;F2,E2-F2+24,E2-F2)</f>
        <v>23.181944444444444</v>
      </c>
    </row>
    <row r="3" spans="1:17" ht="35.1" customHeight="1" x14ac:dyDescent="0.2">
      <c r="A3" s="64">
        <v>55249</v>
      </c>
      <c r="B3" s="59" t="s">
        <v>24</v>
      </c>
      <c r="C3" s="60" t="s">
        <v>19</v>
      </c>
      <c r="D3" s="60" t="s">
        <v>68</v>
      </c>
      <c r="E3" s="65">
        <v>1.5277777777777777E-2</v>
      </c>
      <c r="F3" s="70">
        <v>0.83333333333333337</v>
      </c>
      <c r="G3" s="303" t="s">
        <v>42</v>
      </c>
      <c r="H3" s="304" t="s">
        <v>35</v>
      </c>
      <c r="I3" s="101"/>
      <c r="J3" s="102"/>
      <c r="K3" s="98"/>
      <c r="L3" s="98"/>
      <c r="M3" s="97" t="s">
        <v>15</v>
      </c>
      <c r="N3" s="97" t="s">
        <v>17</v>
      </c>
      <c r="O3" s="103"/>
      <c r="P3" s="269" t="s">
        <v>47</v>
      </c>
      <c r="Q3" s="118">
        <f t="shared" si="0"/>
        <v>23.181944444444444</v>
      </c>
    </row>
    <row r="4" spans="1:17" ht="35.1" customHeight="1" x14ac:dyDescent="0.2">
      <c r="A4" s="64">
        <v>55249</v>
      </c>
      <c r="B4" s="59" t="s">
        <v>24</v>
      </c>
      <c r="C4" s="60" t="s">
        <v>19</v>
      </c>
      <c r="D4" s="60" t="s">
        <v>68</v>
      </c>
      <c r="E4" s="65">
        <v>1.5277777777777777E-2</v>
      </c>
      <c r="F4" s="70">
        <v>0.83333333333333337</v>
      </c>
      <c r="G4" s="303" t="s">
        <v>42</v>
      </c>
      <c r="H4" s="304" t="s">
        <v>188</v>
      </c>
      <c r="I4" s="101"/>
      <c r="J4" s="102"/>
      <c r="K4" s="98"/>
      <c r="L4" s="98"/>
      <c r="M4" s="97" t="s">
        <v>15</v>
      </c>
      <c r="N4" s="97" t="s">
        <v>17</v>
      </c>
      <c r="O4" s="103"/>
      <c r="P4" s="269" t="s">
        <v>47</v>
      </c>
      <c r="Q4" s="118">
        <f t="shared" si="0"/>
        <v>23.181944444444444</v>
      </c>
    </row>
    <row r="5" spans="1:17" ht="35.1" customHeight="1" x14ac:dyDescent="0.2">
      <c r="A5" s="64">
        <v>55249</v>
      </c>
      <c r="B5" s="59" t="s">
        <v>24</v>
      </c>
      <c r="C5" s="60" t="s">
        <v>19</v>
      </c>
      <c r="D5" s="60" t="s">
        <v>68</v>
      </c>
      <c r="E5" s="65">
        <v>1.5277777777777777E-2</v>
      </c>
      <c r="F5" s="70">
        <v>0.83333333333333337</v>
      </c>
      <c r="G5" s="303" t="s">
        <v>42</v>
      </c>
      <c r="H5" s="304" t="s">
        <v>189</v>
      </c>
      <c r="I5" s="101"/>
      <c r="J5" s="102"/>
      <c r="K5" s="98"/>
      <c r="L5" s="98"/>
      <c r="M5" s="97" t="s">
        <v>15</v>
      </c>
      <c r="N5" s="97" t="s">
        <v>17</v>
      </c>
      <c r="O5" s="103"/>
      <c r="P5" s="269" t="s">
        <v>47</v>
      </c>
      <c r="Q5" s="118">
        <f t="shared" si="0"/>
        <v>23.181944444444444</v>
      </c>
    </row>
    <row r="6" spans="1:17" ht="35.1" customHeight="1" x14ac:dyDescent="0.2">
      <c r="A6" s="64">
        <v>55249</v>
      </c>
      <c r="B6" s="59" t="s">
        <v>24</v>
      </c>
      <c r="C6" s="60" t="s">
        <v>19</v>
      </c>
      <c r="D6" s="60" t="s">
        <v>68</v>
      </c>
      <c r="E6" s="65">
        <v>1.5277777777777777E-2</v>
      </c>
      <c r="F6" s="70">
        <v>0.83333333333333337</v>
      </c>
      <c r="G6" s="303" t="s">
        <v>42</v>
      </c>
      <c r="H6" s="304" t="s">
        <v>190</v>
      </c>
      <c r="I6" s="101"/>
      <c r="J6" s="102"/>
      <c r="K6" s="98"/>
      <c r="L6" s="98"/>
      <c r="M6" s="97" t="s">
        <v>15</v>
      </c>
      <c r="N6" s="97" t="s">
        <v>17</v>
      </c>
      <c r="O6" s="103"/>
      <c r="P6" s="269" t="s">
        <v>47</v>
      </c>
      <c r="Q6" s="118">
        <f t="shared" si="0"/>
        <v>23.181944444444444</v>
      </c>
    </row>
    <row r="7" spans="1:17" ht="35.1" customHeight="1" x14ac:dyDescent="0.2">
      <c r="A7" s="64">
        <v>55249</v>
      </c>
      <c r="B7" s="59" t="s">
        <v>24</v>
      </c>
      <c r="C7" s="60" t="s">
        <v>19</v>
      </c>
      <c r="D7" s="60" t="s">
        <v>68</v>
      </c>
      <c r="E7" s="65">
        <v>1.5277777777777777E-2</v>
      </c>
      <c r="F7" s="70">
        <v>0.83333333333333337</v>
      </c>
      <c r="G7" s="303" t="s">
        <v>42</v>
      </c>
      <c r="H7" s="304" t="s">
        <v>191</v>
      </c>
      <c r="I7" s="101"/>
      <c r="J7" s="102"/>
      <c r="K7" s="98"/>
      <c r="L7" s="98"/>
      <c r="M7" s="97" t="s">
        <v>15</v>
      </c>
      <c r="N7" s="97" t="s">
        <v>17</v>
      </c>
      <c r="O7" s="103"/>
      <c r="P7" s="269" t="s">
        <v>47</v>
      </c>
      <c r="Q7" s="118">
        <f t="shared" si="0"/>
        <v>23.181944444444444</v>
      </c>
    </row>
    <row r="8" spans="1:17" ht="35.1" customHeight="1" x14ac:dyDescent="0.2">
      <c r="A8" s="64">
        <v>55282</v>
      </c>
      <c r="B8" s="59" t="s">
        <v>24</v>
      </c>
      <c r="C8" s="60" t="s">
        <v>19</v>
      </c>
      <c r="D8" s="60" t="s">
        <v>67</v>
      </c>
      <c r="E8" s="65">
        <v>6.5277777777777782E-2</v>
      </c>
      <c r="F8" s="70">
        <v>0.96736111111111101</v>
      </c>
      <c r="G8" s="303" t="s">
        <v>41</v>
      </c>
      <c r="H8" s="304" t="s">
        <v>187</v>
      </c>
      <c r="I8" s="101"/>
      <c r="J8" s="102"/>
      <c r="K8" s="98"/>
      <c r="L8" s="98"/>
      <c r="M8" s="97" t="s">
        <v>15</v>
      </c>
      <c r="N8" s="97" t="s">
        <v>17</v>
      </c>
      <c r="O8" s="103"/>
      <c r="P8" s="269" t="s">
        <v>63</v>
      </c>
      <c r="Q8" s="118">
        <f t="shared" si="0"/>
        <v>23.097916666666666</v>
      </c>
    </row>
    <row r="9" spans="1:17" ht="35.1" customHeight="1" x14ac:dyDescent="0.2">
      <c r="A9" s="64">
        <v>55282</v>
      </c>
      <c r="B9" s="59" t="s">
        <v>24</v>
      </c>
      <c r="C9" s="60" t="s">
        <v>19</v>
      </c>
      <c r="D9" s="60" t="s">
        <v>67</v>
      </c>
      <c r="E9" s="65">
        <v>6.5277777777777782E-2</v>
      </c>
      <c r="F9" s="70">
        <v>0.96736111111111101</v>
      </c>
      <c r="G9" s="303" t="s">
        <v>41</v>
      </c>
      <c r="H9" s="304" t="s">
        <v>35</v>
      </c>
      <c r="I9" s="101"/>
      <c r="J9" s="102"/>
      <c r="K9" s="98"/>
      <c r="L9" s="98"/>
      <c r="M9" s="97" t="s">
        <v>15</v>
      </c>
      <c r="N9" s="97" t="s">
        <v>17</v>
      </c>
      <c r="O9" s="103"/>
      <c r="P9" s="269" t="s">
        <v>63</v>
      </c>
      <c r="Q9" s="118">
        <f t="shared" si="0"/>
        <v>23.097916666666666</v>
      </c>
    </row>
    <row r="10" spans="1:17" ht="35.1" customHeight="1" x14ac:dyDescent="0.2">
      <c r="A10" s="64">
        <v>55282</v>
      </c>
      <c r="B10" s="59" t="s">
        <v>24</v>
      </c>
      <c r="C10" s="60" t="s">
        <v>19</v>
      </c>
      <c r="D10" s="60" t="s">
        <v>67</v>
      </c>
      <c r="E10" s="65">
        <v>6.5277777777777782E-2</v>
      </c>
      <c r="F10" s="70">
        <v>0.96736111111111101</v>
      </c>
      <c r="G10" s="303" t="s">
        <v>41</v>
      </c>
      <c r="H10" s="304" t="s">
        <v>189</v>
      </c>
      <c r="I10" s="101"/>
      <c r="J10" s="102"/>
      <c r="K10" s="98"/>
      <c r="L10" s="98"/>
      <c r="M10" s="97" t="s">
        <v>15</v>
      </c>
      <c r="N10" s="97" t="s">
        <v>17</v>
      </c>
      <c r="O10" s="103"/>
      <c r="P10" s="269" t="s">
        <v>63</v>
      </c>
      <c r="Q10" s="118">
        <f t="shared" si="0"/>
        <v>23.097916666666666</v>
      </c>
    </row>
    <row r="11" spans="1:17" ht="35.1" customHeight="1" x14ac:dyDescent="0.2">
      <c r="A11" s="64">
        <v>55282</v>
      </c>
      <c r="B11" s="59" t="s">
        <v>24</v>
      </c>
      <c r="C11" s="60" t="s">
        <v>19</v>
      </c>
      <c r="D11" s="60" t="s">
        <v>67</v>
      </c>
      <c r="E11" s="65">
        <v>6.5277777777777782E-2</v>
      </c>
      <c r="F11" s="70">
        <v>0.96736111111111101</v>
      </c>
      <c r="G11" s="303" t="s">
        <v>41</v>
      </c>
      <c r="H11" s="304" t="s">
        <v>190</v>
      </c>
      <c r="I11" s="101"/>
      <c r="J11" s="102"/>
      <c r="K11" s="98"/>
      <c r="L11" s="98"/>
      <c r="M11" s="97" t="s">
        <v>15</v>
      </c>
      <c r="N11" s="97" t="s">
        <v>17</v>
      </c>
      <c r="O11" s="103"/>
      <c r="P11" s="269" t="s">
        <v>63</v>
      </c>
      <c r="Q11" s="118">
        <f t="shared" si="0"/>
        <v>23.097916666666666</v>
      </c>
    </row>
    <row r="12" spans="1:17" ht="35.1" customHeight="1" x14ac:dyDescent="0.2">
      <c r="A12" s="64">
        <v>55270</v>
      </c>
      <c r="B12" s="59" t="s">
        <v>24</v>
      </c>
      <c r="C12" s="60" t="s">
        <v>19</v>
      </c>
      <c r="D12" s="60" t="s">
        <v>69</v>
      </c>
      <c r="E12" s="65">
        <v>7.7083333333333337E-2</v>
      </c>
      <c r="F12" s="70">
        <v>0.96527777777777779</v>
      </c>
      <c r="G12" s="303" t="s">
        <v>44</v>
      </c>
      <c r="H12" s="304" t="s">
        <v>35</v>
      </c>
      <c r="I12" s="101"/>
      <c r="J12" s="102"/>
      <c r="K12" s="98"/>
      <c r="L12" s="98"/>
      <c r="M12" s="97" t="s">
        <v>15</v>
      </c>
      <c r="N12" s="97" t="s">
        <v>17</v>
      </c>
      <c r="O12" s="103"/>
      <c r="P12" s="269" t="s">
        <v>63</v>
      </c>
      <c r="Q12" s="118">
        <f t="shared" si="0"/>
        <v>23.111805555555556</v>
      </c>
    </row>
    <row r="13" spans="1:17" ht="35.1" customHeight="1" x14ac:dyDescent="0.2">
      <c r="A13" s="64">
        <v>55270</v>
      </c>
      <c r="B13" s="59" t="s">
        <v>24</v>
      </c>
      <c r="C13" s="60" t="s">
        <v>19</v>
      </c>
      <c r="D13" s="60" t="s">
        <v>69</v>
      </c>
      <c r="E13" s="65">
        <v>7.7083333333333337E-2</v>
      </c>
      <c r="F13" s="70">
        <v>0.96527777777777779</v>
      </c>
      <c r="G13" s="303" t="s">
        <v>44</v>
      </c>
      <c r="H13" s="304" t="s">
        <v>188</v>
      </c>
      <c r="I13" s="101"/>
      <c r="J13" s="102"/>
      <c r="K13" s="98"/>
      <c r="L13" s="98"/>
      <c r="M13" s="97" t="s">
        <v>15</v>
      </c>
      <c r="N13" s="97" t="s">
        <v>17</v>
      </c>
      <c r="O13" s="103"/>
      <c r="P13" s="269" t="s">
        <v>63</v>
      </c>
      <c r="Q13" s="118">
        <f t="shared" si="0"/>
        <v>23.111805555555556</v>
      </c>
    </row>
    <row r="14" spans="1:17" ht="35.1" customHeight="1" x14ac:dyDescent="0.2">
      <c r="A14" s="64">
        <v>55270</v>
      </c>
      <c r="B14" s="59" t="s">
        <v>24</v>
      </c>
      <c r="C14" s="60" t="s">
        <v>19</v>
      </c>
      <c r="D14" s="60" t="s">
        <v>69</v>
      </c>
      <c r="E14" s="65">
        <v>7.7083333333333337E-2</v>
      </c>
      <c r="F14" s="70">
        <v>0.96527777777777779</v>
      </c>
      <c r="G14" s="303" t="s">
        <v>44</v>
      </c>
      <c r="H14" s="304" t="s">
        <v>189</v>
      </c>
      <c r="I14" s="101"/>
      <c r="J14" s="102"/>
      <c r="K14" s="98"/>
      <c r="L14" s="98"/>
      <c r="M14" s="97" t="s">
        <v>15</v>
      </c>
      <c r="N14" s="97" t="s">
        <v>17</v>
      </c>
      <c r="O14" s="103"/>
      <c r="P14" s="269" t="s">
        <v>63</v>
      </c>
      <c r="Q14" s="118">
        <f t="shared" si="0"/>
        <v>23.111805555555556</v>
      </c>
    </row>
    <row r="15" spans="1:17" ht="35.1" customHeight="1" x14ac:dyDescent="0.2">
      <c r="A15" s="64">
        <v>55292</v>
      </c>
      <c r="B15" s="59" t="s">
        <v>24</v>
      </c>
      <c r="C15" s="60" t="s">
        <v>19</v>
      </c>
      <c r="D15" s="60" t="s">
        <v>68</v>
      </c>
      <c r="E15" s="65">
        <v>7.7083333333333337E-2</v>
      </c>
      <c r="F15" s="70">
        <v>0.96875</v>
      </c>
      <c r="G15" s="303" t="s">
        <v>44</v>
      </c>
      <c r="H15" s="304" t="s">
        <v>187</v>
      </c>
      <c r="I15" s="101"/>
      <c r="J15" s="102"/>
      <c r="K15" s="98"/>
      <c r="L15" s="98"/>
      <c r="M15" s="97" t="s">
        <v>15</v>
      </c>
      <c r="N15" s="97" t="s">
        <v>17</v>
      </c>
      <c r="O15" s="103"/>
      <c r="P15" s="269" t="s">
        <v>63</v>
      </c>
      <c r="Q15" s="118">
        <f t="shared" si="0"/>
        <v>23.108333333333334</v>
      </c>
    </row>
    <row r="16" spans="1:17" ht="35.1" customHeight="1" x14ac:dyDescent="0.2">
      <c r="A16" s="64">
        <v>55292</v>
      </c>
      <c r="B16" s="59" t="s">
        <v>24</v>
      </c>
      <c r="C16" s="60" t="s">
        <v>19</v>
      </c>
      <c r="D16" s="60" t="s">
        <v>68</v>
      </c>
      <c r="E16" s="65">
        <v>7.7083333333333337E-2</v>
      </c>
      <c r="F16" s="70">
        <v>0.96875</v>
      </c>
      <c r="G16" s="303" t="s">
        <v>44</v>
      </c>
      <c r="H16" s="304" t="s">
        <v>190</v>
      </c>
      <c r="I16" s="101"/>
      <c r="J16" s="102"/>
      <c r="K16" s="98"/>
      <c r="L16" s="98"/>
      <c r="M16" s="97" t="s">
        <v>15</v>
      </c>
      <c r="N16" s="97" t="s">
        <v>17</v>
      </c>
      <c r="O16" s="103"/>
      <c r="P16" s="269" t="s">
        <v>63</v>
      </c>
      <c r="Q16" s="118">
        <f t="shared" si="0"/>
        <v>23.108333333333334</v>
      </c>
    </row>
    <row r="17" spans="1:17" ht="35.1" customHeight="1" x14ac:dyDescent="0.2">
      <c r="A17" s="64">
        <v>53222</v>
      </c>
      <c r="B17" s="59" t="s">
        <v>24</v>
      </c>
      <c r="C17" s="60" t="s">
        <v>19</v>
      </c>
      <c r="D17" s="60" t="s">
        <v>68</v>
      </c>
      <c r="E17" s="65">
        <v>8.4027777777777771E-2</v>
      </c>
      <c r="F17" s="70">
        <v>0.88263888888888886</v>
      </c>
      <c r="G17" s="303" t="s">
        <v>38</v>
      </c>
      <c r="H17" s="304" t="s">
        <v>187</v>
      </c>
      <c r="I17" s="101"/>
      <c r="J17" s="102"/>
      <c r="K17" s="98"/>
      <c r="L17" s="98"/>
      <c r="M17" s="97" t="s">
        <v>15</v>
      </c>
      <c r="N17" s="97" t="s">
        <v>17</v>
      </c>
      <c r="O17" s="103"/>
      <c r="P17" s="269" t="s">
        <v>63</v>
      </c>
      <c r="Q17" s="118">
        <f t="shared" si="0"/>
        <v>23.201388888888889</v>
      </c>
    </row>
    <row r="18" spans="1:17" ht="35.1" customHeight="1" x14ac:dyDescent="0.2">
      <c r="A18" s="64">
        <v>53222</v>
      </c>
      <c r="B18" s="59" t="s">
        <v>24</v>
      </c>
      <c r="C18" s="60" t="s">
        <v>19</v>
      </c>
      <c r="D18" s="60" t="s">
        <v>68</v>
      </c>
      <c r="E18" s="65">
        <v>8.4027777777777771E-2</v>
      </c>
      <c r="F18" s="70">
        <v>0.88263888888888886</v>
      </c>
      <c r="G18" s="303" t="s">
        <v>38</v>
      </c>
      <c r="H18" s="304" t="s">
        <v>35</v>
      </c>
      <c r="I18" s="101"/>
      <c r="J18" s="102"/>
      <c r="K18" s="98"/>
      <c r="L18" s="98"/>
      <c r="M18" s="97" t="s">
        <v>15</v>
      </c>
      <c r="N18" s="97" t="s">
        <v>17</v>
      </c>
      <c r="O18" s="103"/>
      <c r="P18" s="269" t="s">
        <v>63</v>
      </c>
      <c r="Q18" s="118">
        <f t="shared" si="0"/>
        <v>23.201388888888889</v>
      </c>
    </row>
    <row r="19" spans="1:17" ht="35.1" customHeight="1" x14ac:dyDescent="0.2">
      <c r="A19" s="64">
        <v>53222</v>
      </c>
      <c r="B19" s="59" t="s">
        <v>24</v>
      </c>
      <c r="C19" s="60" t="s">
        <v>19</v>
      </c>
      <c r="D19" s="60" t="s">
        <v>68</v>
      </c>
      <c r="E19" s="65">
        <v>8.4027777777777771E-2</v>
      </c>
      <c r="F19" s="70">
        <v>0.88263888888888886</v>
      </c>
      <c r="G19" s="303" t="s">
        <v>38</v>
      </c>
      <c r="H19" s="304" t="s">
        <v>188</v>
      </c>
      <c r="I19" s="101"/>
      <c r="J19" s="102"/>
      <c r="K19" s="98"/>
      <c r="L19" s="98"/>
      <c r="M19" s="97" t="s">
        <v>15</v>
      </c>
      <c r="N19" s="97" t="s">
        <v>17</v>
      </c>
      <c r="O19" s="103"/>
      <c r="P19" s="269" t="s">
        <v>63</v>
      </c>
      <c r="Q19" s="118">
        <f t="shared" si="0"/>
        <v>23.201388888888889</v>
      </c>
    </row>
    <row r="20" spans="1:17" ht="35.1" customHeight="1" x14ac:dyDescent="0.2">
      <c r="A20" s="64">
        <v>53222</v>
      </c>
      <c r="B20" s="59" t="s">
        <v>24</v>
      </c>
      <c r="C20" s="60" t="s">
        <v>19</v>
      </c>
      <c r="D20" s="60" t="s">
        <v>68</v>
      </c>
      <c r="E20" s="65">
        <v>8.4027777777777771E-2</v>
      </c>
      <c r="F20" s="70">
        <v>0.88263888888888886</v>
      </c>
      <c r="G20" s="303" t="s">
        <v>38</v>
      </c>
      <c r="H20" s="304" t="s">
        <v>189</v>
      </c>
      <c r="I20" s="101"/>
      <c r="J20" s="102"/>
      <c r="K20" s="98"/>
      <c r="L20" s="98"/>
      <c r="M20" s="97" t="s">
        <v>15</v>
      </c>
      <c r="N20" s="97" t="s">
        <v>17</v>
      </c>
      <c r="O20" s="103"/>
      <c r="P20" s="269" t="s">
        <v>63</v>
      </c>
      <c r="Q20" s="118">
        <f t="shared" si="0"/>
        <v>23.201388888888889</v>
      </c>
    </row>
    <row r="21" spans="1:17" ht="35.1" customHeight="1" x14ac:dyDescent="0.2">
      <c r="A21" s="64">
        <v>53222</v>
      </c>
      <c r="B21" s="59" t="s">
        <v>24</v>
      </c>
      <c r="C21" s="60" t="s">
        <v>19</v>
      </c>
      <c r="D21" s="60" t="s">
        <v>68</v>
      </c>
      <c r="E21" s="65">
        <v>8.4027777777777771E-2</v>
      </c>
      <c r="F21" s="70">
        <v>0.88263888888888886</v>
      </c>
      <c r="G21" s="303" t="s">
        <v>38</v>
      </c>
      <c r="H21" s="304" t="s">
        <v>190</v>
      </c>
      <c r="I21" s="101"/>
      <c r="J21" s="102"/>
      <c r="K21" s="98"/>
      <c r="L21" s="98"/>
      <c r="M21" s="97" t="s">
        <v>15</v>
      </c>
      <c r="N21" s="97" t="s">
        <v>17</v>
      </c>
      <c r="O21" s="103"/>
      <c r="P21" s="269" t="s">
        <v>63</v>
      </c>
      <c r="Q21" s="118">
        <f t="shared" si="0"/>
        <v>23.201388888888889</v>
      </c>
    </row>
    <row r="22" spans="1:17" ht="35.1" customHeight="1" x14ac:dyDescent="0.2">
      <c r="A22" s="64">
        <v>53222</v>
      </c>
      <c r="B22" s="59" t="s">
        <v>24</v>
      </c>
      <c r="C22" s="60" t="s">
        <v>19</v>
      </c>
      <c r="D22" s="60" t="s">
        <v>68</v>
      </c>
      <c r="E22" s="65">
        <v>8.4027777777777771E-2</v>
      </c>
      <c r="F22" s="70">
        <v>0.88263888888888886</v>
      </c>
      <c r="G22" s="303" t="s">
        <v>38</v>
      </c>
      <c r="H22" s="304" t="s">
        <v>191</v>
      </c>
      <c r="I22" s="101"/>
      <c r="J22" s="102"/>
      <c r="K22" s="98"/>
      <c r="L22" s="98"/>
      <c r="M22" s="97" t="s">
        <v>15</v>
      </c>
      <c r="N22" s="97" t="s">
        <v>17</v>
      </c>
      <c r="O22" s="103"/>
      <c r="P22" s="269" t="s">
        <v>63</v>
      </c>
      <c r="Q22" s="118">
        <f t="shared" si="0"/>
        <v>23.201388888888889</v>
      </c>
    </row>
    <row r="23" spans="1:17" ht="35.1" customHeight="1" x14ac:dyDescent="0.2">
      <c r="A23" s="119">
        <v>55119</v>
      </c>
      <c r="B23" s="120" t="s">
        <v>24</v>
      </c>
      <c r="C23" s="122" t="s">
        <v>103</v>
      </c>
      <c r="D23" s="122" t="s">
        <v>104</v>
      </c>
      <c r="E23" s="145">
        <v>0.29166666666666669</v>
      </c>
      <c r="F23" s="123">
        <v>0.14583333333333334</v>
      </c>
      <c r="G23" s="305" t="s">
        <v>105</v>
      </c>
      <c r="H23" s="306" t="s">
        <v>190</v>
      </c>
      <c r="I23" s="146"/>
      <c r="J23" s="147"/>
      <c r="K23" s="128"/>
      <c r="L23" s="128"/>
      <c r="M23" s="127"/>
      <c r="N23" s="127"/>
      <c r="O23" s="148"/>
      <c r="P23" s="148" t="s">
        <v>47</v>
      </c>
      <c r="Q23" s="129">
        <f t="shared" si="0"/>
        <v>0.14583333333333334</v>
      </c>
    </row>
    <row r="24" spans="1:17" ht="35.1" customHeight="1" x14ac:dyDescent="0.2">
      <c r="A24" s="64">
        <v>53228</v>
      </c>
      <c r="B24" s="59" t="s">
        <v>24</v>
      </c>
      <c r="C24" s="60" t="s">
        <v>19</v>
      </c>
      <c r="D24" s="60" t="s">
        <v>69</v>
      </c>
      <c r="E24" s="65">
        <v>0.3347222222222222</v>
      </c>
      <c r="F24" s="70">
        <v>0.10833333333333334</v>
      </c>
      <c r="G24" s="303" t="s">
        <v>38</v>
      </c>
      <c r="H24" s="304" t="s">
        <v>35</v>
      </c>
      <c r="I24" s="62">
        <v>400</v>
      </c>
      <c r="J24" s="61"/>
      <c r="K24" s="65">
        <v>0.14583333333333337</v>
      </c>
      <c r="L24" s="61"/>
      <c r="M24" s="62"/>
      <c r="N24" s="62"/>
      <c r="O24" s="269"/>
      <c r="P24" s="269" t="s">
        <v>63</v>
      </c>
      <c r="Q24" s="118">
        <f t="shared" si="0"/>
        <v>0.22638888888888886</v>
      </c>
    </row>
    <row r="25" spans="1:17" ht="35.1" customHeight="1" x14ac:dyDescent="0.2">
      <c r="A25" s="64">
        <v>53228</v>
      </c>
      <c r="B25" s="59" t="s">
        <v>24</v>
      </c>
      <c r="C25" s="60" t="s">
        <v>19</v>
      </c>
      <c r="D25" s="60" t="s">
        <v>69</v>
      </c>
      <c r="E25" s="65">
        <v>0.3347222222222222</v>
      </c>
      <c r="F25" s="70">
        <v>0.10833333333333334</v>
      </c>
      <c r="G25" s="303" t="s">
        <v>38</v>
      </c>
      <c r="H25" s="304" t="s">
        <v>189</v>
      </c>
      <c r="I25" s="62">
        <v>400</v>
      </c>
      <c r="J25" s="61"/>
      <c r="K25" s="65">
        <v>0.14583333333333337</v>
      </c>
      <c r="L25" s="61"/>
      <c r="M25" s="62"/>
      <c r="N25" s="62"/>
      <c r="O25" s="269"/>
      <c r="P25" s="269" t="s">
        <v>63</v>
      </c>
      <c r="Q25" s="118">
        <f t="shared" si="0"/>
        <v>0.22638888888888886</v>
      </c>
    </row>
    <row r="26" spans="1:17" ht="35.1" customHeight="1" x14ac:dyDescent="0.2">
      <c r="A26" s="64">
        <v>56100</v>
      </c>
      <c r="B26" s="59" t="s">
        <v>24</v>
      </c>
      <c r="C26" s="60" t="s">
        <v>19</v>
      </c>
      <c r="D26" s="60" t="s">
        <v>89</v>
      </c>
      <c r="E26" s="65">
        <v>0.53472222222222221</v>
      </c>
      <c r="F26" s="70">
        <v>0.40833333333333338</v>
      </c>
      <c r="G26" s="303" t="s">
        <v>90</v>
      </c>
      <c r="H26" s="304" t="s">
        <v>35</v>
      </c>
      <c r="I26" s="101"/>
      <c r="J26" s="102"/>
      <c r="K26" s="98"/>
      <c r="L26" s="98"/>
      <c r="M26" s="97" t="s">
        <v>15</v>
      </c>
      <c r="N26" s="97" t="s">
        <v>17</v>
      </c>
      <c r="O26" s="103"/>
      <c r="P26" s="269" t="s">
        <v>47</v>
      </c>
      <c r="Q26" s="118">
        <f t="shared" si="0"/>
        <v>0.12638888888888883</v>
      </c>
    </row>
    <row r="27" spans="1:17" ht="35.1" customHeight="1" x14ac:dyDescent="0.2">
      <c r="A27" s="132">
        <v>53122</v>
      </c>
      <c r="B27" s="133" t="s">
        <v>24</v>
      </c>
      <c r="C27" s="134" t="s">
        <v>119</v>
      </c>
      <c r="D27" s="134" t="s">
        <v>120</v>
      </c>
      <c r="E27" s="135">
        <v>0.57777777777777783</v>
      </c>
      <c r="F27" s="136">
        <v>0.28055555555555556</v>
      </c>
      <c r="G27" s="307" t="s">
        <v>38</v>
      </c>
      <c r="H27" s="308" t="s">
        <v>192</v>
      </c>
      <c r="I27" s="295"/>
      <c r="J27" s="296"/>
      <c r="K27" s="140"/>
      <c r="L27" s="140"/>
      <c r="M27" s="142"/>
      <c r="N27" s="142"/>
      <c r="O27" s="297"/>
      <c r="P27" s="297" t="s">
        <v>47</v>
      </c>
      <c r="Q27" s="141">
        <f t="shared" si="0"/>
        <v>0.29722222222222228</v>
      </c>
    </row>
    <row r="28" spans="1:17" ht="35.1" customHeight="1" x14ac:dyDescent="0.2">
      <c r="A28" s="132">
        <v>53122</v>
      </c>
      <c r="B28" s="133" t="s">
        <v>24</v>
      </c>
      <c r="C28" s="134" t="s">
        <v>119</v>
      </c>
      <c r="D28" s="134" t="s">
        <v>120</v>
      </c>
      <c r="E28" s="135">
        <v>0.57777777777777783</v>
      </c>
      <c r="F28" s="136">
        <v>0.28055555555555556</v>
      </c>
      <c r="G28" s="307" t="s">
        <v>38</v>
      </c>
      <c r="H28" s="308" t="s">
        <v>187</v>
      </c>
      <c r="I28" s="295"/>
      <c r="J28" s="296"/>
      <c r="K28" s="140"/>
      <c r="L28" s="140"/>
      <c r="M28" s="142"/>
      <c r="N28" s="142"/>
      <c r="O28" s="297"/>
      <c r="P28" s="297" t="s">
        <v>47</v>
      </c>
      <c r="Q28" s="141">
        <f t="shared" si="0"/>
        <v>0.29722222222222228</v>
      </c>
    </row>
    <row r="29" spans="1:17" ht="35.1" customHeight="1" x14ac:dyDescent="0.2">
      <c r="A29" s="132">
        <v>53122</v>
      </c>
      <c r="B29" s="133" t="s">
        <v>24</v>
      </c>
      <c r="C29" s="134" t="s">
        <v>119</v>
      </c>
      <c r="D29" s="134" t="s">
        <v>120</v>
      </c>
      <c r="E29" s="135">
        <v>0.57777777777777783</v>
      </c>
      <c r="F29" s="136">
        <v>0.28055555555555556</v>
      </c>
      <c r="G29" s="307" t="s">
        <v>38</v>
      </c>
      <c r="H29" s="308" t="s">
        <v>35</v>
      </c>
      <c r="I29" s="295"/>
      <c r="J29" s="296"/>
      <c r="K29" s="140"/>
      <c r="L29" s="140"/>
      <c r="M29" s="142"/>
      <c r="N29" s="142"/>
      <c r="O29" s="297"/>
      <c r="P29" s="297" t="s">
        <v>47</v>
      </c>
      <c r="Q29" s="141">
        <f t="shared" si="0"/>
        <v>0.29722222222222228</v>
      </c>
    </row>
    <row r="30" spans="1:17" ht="35.1" customHeight="1" x14ac:dyDescent="0.2">
      <c r="A30" s="132">
        <v>53122</v>
      </c>
      <c r="B30" s="133" t="s">
        <v>24</v>
      </c>
      <c r="C30" s="134" t="s">
        <v>119</v>
      </c>
      <c r="D30" s="134" t="s">
        <v>120</v>
      </c>
      <c r="E30" s="135">
        <v>0.57777777777777783</v>
      </c>
      <c r="F30" s="136">
        <v>0.28055555555555556</v>
      </c>
      <c r="G30" s="307" t="s">
        <v>38</v>
      </c>
      <c r="H30" s="308" t="s">
        <v>188</v>
      </c>
      <c r="I30" s="295"/>
      <c r="J30" s="296"/>
      <c r="K30" s="140"/>
      <c r="L30" s="140"/>
      <c r="M30" s="142"/>
      <c r="N30" s="142"/>
      <c r="O30" s="297"/>
      <c r="P30" s="297" t="s">
        <v>47</v>
      </c>
      <c r="Q30" s="141">
        <f t="shared" si="0"/>
        <v>0.29722222222222228</v>
      </c>
    </row>
    <row r="31" spans="1:17" ht="35.1" customHeight="1" x14ac:dyDescent="0.2">
      <c r="A31" s="132">
        <v>53122</v>
      </c>
      <c r="B31" s="133" t="s">
        <v>24</v>
      </c>
      <c r="C31" s="134" t="s">
        <v>119</v>
      </c>
      <c r="D31" s="134" t="s">
        <v>120</v>
      </c>
      <c r="E31" s="135">
        <v>0.57777777777777783</v>
      </c>
      <c r="F31" s="136">
        <v>0.28055555555555556</v>
      </c>
      <c r="G31" s="307" t="s">
        <v>38</v>
      </c>
      <c r="H31" s="308" t="s">
        <v>189</v>
      </c>
      <c r="I31" s="295"/>
      <c r="J31" s="296"/>
      <c r="K31" s="140"/>
      <c r="L31" s="140"/>
      <c r="M31" s="142"/>
      <c r="N31" s="142"/>
      <c r="O31" s="297"/>
      <c r="P31" s="297" t="s">
        <v>47</v>
      </c>
      <c r="Q31" s="141">
        <f t="shared" si="0"/>
        <v>0.29722222222222228</v>
      </c>
    </row>
    <row r="32" spans="1:17" ht="35.1" customHeight="1" x14ac:dyDescent="0.2">
      <c r="A32" s="64">
        <v>55262</v>
      </c>
      <c r="B32" s="59" t="s">
        <v>24</v>
      </c>
      <c r="C32" s="60" t="s">
        <v>19</v>
      </c>
      <c r="D32" s="60" t="s">
        <v>69</v>
      </c>
      <c r="E32" s="65">
        <v>0.58124999999999993</v>
      </c>
      <c r="F32" s="70">
        <v>0.45833333333333331</v>
      </c>
      <c r="G32" s="303" t="s">
        <v>44</v>
      </c>
      <c r="H32" s="304" t="s">
        <v>192</v>
      </c>
      <c r="I32" s="101"/>
      <c r="J32" s="102"/>
      <c r="K32" s="98"/>
      <c r="L32" s="98"/>
      <c r="M32" s="97" t="s">
        <v>15</v>
      </c>
      <c r="N32" s="97" t="s">
        <v>17</v>
      </c>
      <c r="O32" s="103"/>
      <c r="P32" s="269" t="s">
        <v>63</v>
      </c>
      <c r="Q32" s="118">
        <f t="shared" si="0"/>
        <v>0.12291666666666662</v>
      </c>
    </row>
    <row r="33" spans="1:17" ht="35.1" customHeight="1" x14ac:dyDescent="0.2">
      <c r="A33" s="64">
        <v>55262</v>
      </c>
      <c r="B33" s="59" t="s">
        <v>24</v>
      </c>
      <c r="C33" s="60" t="s">
        <v>19</v>
      </c>
      <c r="D33" s="60" t="s">
        <v>69</v>
      </c>
      <c r="E33" s="65">
        <v>0.58124999999999993</v>
      </c>
      <c r="F33" s="70">
        <v>0.45833333333333331</v>
      </c>
      <c r="G33" s="303" t="s">
        <v>44</v>
      </c>
      <c r="H33" s="304" t="s">
        <v>187</v>
      </c>
      <c r="I33" s="101"/>
      <c r="J33" s="102"/>
      <c r="K33" s="98"/>
      <c r="L33" s="98"/>
      <c r="M33" s="97" t="s">
        <v>15</v>
      </c>
      <c r="N33" s="97" t="s">
        <v>17</v>
      </c>
      <c r="O33" s="103"/>
      <c r="P33" s="269" t="s">
        <v>63</v>
      </c>
      <c r="Q33" s="118">
        <f t="shared" ref="Q33:Q41" si="1">IF(E33&lt;F33,E33-F33+24,E33-F33)</f>
        <v>0.12291666666666662</v>
      </c>
    </row>
    <row r="34" spans="1:17" ht="35.1" customHeight="1" x14ac:dyDescent="0.2">
      <c r="A34" s="64">
        <v>55262</v>
      </c>
      <c r="B34" s="59" t="s">
        <v>24</v>
      </c>
      <c r="C34" s="60" t="s">
        <v>19</v>
      </c>
      <c r="D34" s="60" t="s">
        <v>69</v>
      </c>
      <c r="E34" s="65">
        <v>0.58124999999999993</v>
      </c>
      <c r="F34" s="70">
        <v>0.45833333333333331</v>
      </c>
      <c r="G34" s="303" t="s">
        <v>44</v>
      </c>
      <c r="H34" s="304" t="s">
        <v>35</v>
      </c>
      <c r="I34" s="101"/>
      <c r="J34" s="102"/>
      <c r="K34" s="98"/>
      <c r="L34" s="98"/>
      <c r="M34" s="97" t="s">
        <v>15</v>
      </c>
      <c r="N34" s="97" t="s">
        <v>17</v>
      </c>
      <c r="O34" s="103"/>
      <c r="P34" s="269" t="s">
        <v>63</v>
      </c>
      <c r="Q34" s="118">
        <f t="shared" si="1"/>
        <v>0.12291666666666662</v>
      </c>
    </row>
    <row r="35" spans="1:17" ht="35.1" customHeight="1" x14ac:dyDescent="0.2">
      <c r="A35" s="64">
        <v>55262</v>
      </c>
      <c r="B35" s="59" t="s">
        <v>24</v>
      </c>
      <c r="C35" s="60" t="s">
        <v>19</v>
      </c>
      <c r="D35" s="60" t="s">
        <v>69</v>
      </c>
      <c r="E35" s="65">
        <v>0.58124999999999993</v>
      </c>
      <c r="F35" s="70">
        <v>0.45833333333333331</v>
      </c>
      <c r="G35" s="303" t="s">
        <v>44</v>
      </c>
      <c r="H35" s="304" t="s">
        <v>188</v>
      </c>
      <c r="I35" s="101"/>
      <c r="J35" s="102"/>
      <c r="K35" s="98"/>
      <c r="L35" s="98"/>
      <c r="M35" s="97" t="s">
        <v>15</v>
      </c>
      <c r="N35" s="97" t="s">
        <v>17</v>
      </c>
      <c r="O35" s="103"/>
      <c r="P35" s="269" t="s">
        <v>63</v>
      </c>
      <c r="Q35" s="118">
        <f t="shared" si="1"/>
        <v>0.12291666666666662</v>
      </c>
    </row>
    <row r="36" spans="1:17" ht="35.1" customHeight="1" x14ac:dyDescent="0.2">
      <c r="A36" s="64">
        <v>55262</v>
      </c>
      <c r="B36" s="59" t="s">
        <v>24</v>
      </c>
      <c r="C36" s="60" t="s">
        <v>19</v>
      </c>
      <c r="D36" s="60" t="s">
        <v>69</v>
      </c>
      <c r="E36" s="65">
        <v>0.58124999999999993</v>
      </c>
      <c r="F36" s="70">
        <v>0.45833333333333331</v>
      </c>
      <c r="G36" s="303" t="s">
        <v>44</v>
      </c>
      <c r="H36" s="304" t="s">
        <v>189</v>
      </c>
      <c r="I36" s="101"/>
      <c r="J36" s="102"/>
      <c r="K36" s="98"/>
      <c r="L36" s="98"/>
      <c r="M36" s="97" t="s">
        <v>15</v>
      </c>
      <c r="N36" s="97" t="s">
        <v>17</v>
      </c>
      <c r="O36" s="103"/>
      <c r="P36" s="269" t="s">
        <v>63</v>
      </c>
      <c r="Q36" s="118">
        <f t="shared" si="1"/>
        <v>0.12291666666666662</v>
      </c>
    </row>
    <row r="37" spans="1:17" ht="35.1" customHeight="1" x14ac:dyDescent="0.2">
      <c r="A37" s="64">
        <v>55262</v>
      </c>
      <c r="B37" s="59" t="s">
        <v>24</v>
      </c>
      <c r="C37" s="60" t="s">
        <v>19</v>
      </c>
      <c r="D37" s="60" t="s">
        <v>69</v>
      </c>
      <c r="E37" s="65">
        <v>0.58124999999999993</v>
      </c>
      <c r="F37" s="70">
        <v>0.45833333333333331</v>
      </c>
      <c r="G37" s="303" t="s">
        <v>44</v>
      </c>
      <c r="H37" s="304" t="s">
        <v>190</v>
      </c>
      <c r="I37" s="101"/>
      <c r="J37" s="102"/>
      <c r="K37" s="98"/>
      <c r="L37" s="98"/>
      <c r="M37" s="97" t="s">
        <v>15</v>
      </c>
      <c r="N37" s="97" t="s">
        <v>17</v>
      </c>
      <c r="O37" s="103"/>
      <c r="P37" s="269" t="s">
        <v>63</v>
      </c>
      <c r="Q37" s="118">
        <f t="shared" si="1"/>
        <v>0.12291666666666662</v>
      </c>
    </row>
    <row r="38" spans="1:17" ht="35.1" customHeight="1" x14ac:dyDescent="0.2">
      <c r="A38" s="64">
        <v>62225</v>
      </c>
      <c r="B38" s="59" t="s">
        <v>24</v>
      </c>
      <c r="C38" s="60" t="s">
        <v>19</v>
      </c>
      <c r="D38" s="60" t="s">
        <v>68</v>
      </c>
      <c r="E38" s="69">
        <v>0.70138888888888884</v>
      </c>
      <c r="F38" s="70">
        <v>0.375</v>
      </c>
      <c r="G38" s="303" t="s">
        <v>48</v>
      </c>
      <c r="H38" s="309" t="s">
        <v>187</v>
      </c>
      <c r="I38" s="101"/>
      <c r="J38" s="102"/>
      <c r="K38" s="98"/>
      <c r="L38" s="98"/>
      <c r="M38" s="97" t="s">
        <v>15</v>
      </c>
      <c r="N38" s="97" t="s">
        <v>17</v>
      </c>
      <c r="O38" s="103"/>
      <c r="P38" s="269" t="s">
        <v>47</v>
      </c>
      <c r="Q38" s="118">
        <f t="shared" si="1"/>
        <v>0.32638888888888884</v>
      </c>
    </row>
    <row r="39" spans="1:17" ht="35.1" customHeight="1" x14ac:dyDescent="0.2">
      <c r="A39" s="64">
        <v>62225</v>
      </c>
      <c r="B39" s="59" t="s">
        <v>24</v>
      </c>
      <c r="C39" s="60" t="s">
        <v>19</v>
      </c>
      <c r="D39" s="60" t="s">
        <v>68</v>
      </c>
      <c r="E39" s="69">
        <v>0.70138888888888884</v>
      </c>
      <c r="F39" s="70">
        <v>0.375</v>
      </c>
      <c r="G39" s="303" t="s">
        <v>48</v>
      </c>
      <c r="H39" s="309" t="s">
        <v>35</v>
      </c>
      <c r="I39" s="101"/>
      <c r="J39" s="102"/>
      <c r="K39" s="98"/>
      <c r="L39" s="98"/>
      <c r="M39" s="97" t="s">
        <v>15</v>
      </c>
      <c r="N39" s="97" t="s">
        <v>17</v>
      </c>
      <c r="O39" s="103"/>
      <c r="P39" s="269" t="s">
        <v>47</v>
      </c>
      <c r="Q39" s="118">
        <f t="shared" si="1"/>
        <v>0.32638888888888884</v>
      </c>
    </row>
    <row r="40" spans="1:17" ht="35.1" customHeight="1" x14ac:dyDescent="0.2">
      <c r="A40" s="64">
        <v>62225</v>
      </c>
      <c r="B40" s="59" t="s">
        <v>24</v>
      </c>
      <c r="C40" s="60" t="s">
        <v>19</v>
      </c>
      <c r="D40" s="60" t="s">
        <v>68</v>
      </c>
      <c r="E40" s="69">
        <v>0.70138888888888884</v>
      </c>
      <c r="F40" s="70">
        <v>0.375</v>
      </c>
      <c r="G40" s="303" t="s">
        <v>48</v>
      </c>
      <c r="H40" s="309" t="s">
        <v>188</v>
      </c>
      <c r="I40" s="101"/>
      <c r="J40" s="102"/>
      <c r="K40" s="98"/>
      <c r="L40" s="98"/>
      <c r="M40" s="97" t="s">
        <v>15</v>
      </c>
      <c r="N40" s="97" t="s">
        <v>17</v>
      </c>
      <c r="O40" s="103"/>
      <c r="P40" s="269" t="s">
        <v>47</v>
      </c>
      <c r="Q40" s="118">
        <f t="shared" si="1"/>
        <v>0.32638888888888884</v>
      </c>
    </row>
    <row r="41" spans="1:17" ht="35.1" customHeight="1" x14ac:dyDescent="0.2">
      <c r="A41" s="64">
        <v>62225</v>
      </c>
      <c r="B41" s="59" t="s">
        <v>24</v>
      </c>
      <c r="C41" s="60" t="s">
        <v>19</v>
      </c>
      <c r="D41" s="60" t="s">
        <v>68</v>
      </c>
      <c r="E41" s="69">
        <v>0.70138888888888884</v>
      </c>
      <c r="F41" s="70">
        <v>0.375</v>
      </c>
      <c r="G41" s="303" t="s">
        <v>48</v>
      </c>
      <c r="H41" s="309" t="s">
        <v>189</v>
      </c>
      <c r="I41" s="101"/>
      <c r="J41" s="102"/>
      <c r="K41" s="98"/>
      <c r="L41" s="98"/>
      <c r="M41" s="97" t="s">
        <v>15</v>
      </c>
      <c r="N41" s="97" t="s">
        <v>17</v>
      </c>
      <c r="O41" s="103"/>
      <c r="P41" s="269" t="s">
        <v>47</v>
      </c>
      <c r="Q41" s="118">
        <f t="shared" si="1"/>
        <v>0.32638888888888884</v>
      </c>
    </row>
    <row r="42" spans="1:17" ht="35.1" customHeight="1" x14ac:dyDescent="0.2">
      <c r="A42" s="64">
        <v>62225</v>
      </c>
      <c r="B42" s="59" t="s">
        <v>24</v>
      </c>
      <c r="C42" s="60" t="s">
        <v>19</v>
      </c>
      <c r="D42" s="60" t="s">
        <v>68</v>
      </c>
      <c r="E42" s="69">
        <v>0.70138888888888884</v>
      </c>
      <c r="F42" s="70">
        <v>0.375</v>
      </c>
      <c r="G42" s="303" t="s">
        <v>48</v>
      </c>
      <c r="H42" s="309" t="s">
        <v>190</v>
      </c>
      <c r="I42" s="101"/>
      <c r="J42" s="102"/>
      <c r="K42" s="98"/>
      <c r="L42" s="98"/>
      <c r="M42" s="97" t="s">
        <v>15</v>
      </c>
      <c r="N42" s="97" t="s">
        <v>17</v>
      </c>
      <c r="O42" s="103"/>
      <c r="P42" s="269" t="s">
        <v>47</v>
      </c>
      <c r="Q42" s="118">
        <f t="shared" ref="Q42:Q60" si="2">IF(E42&lt;F42,E42-F42+24,E42-F42)</f>
        <v>0.32638888888888884</v>
      </c>
    </row>
    <row r="43" spans="1:17" ht="35.1" customHeight="1" x14ac:dyDescent="0.2">
      <c r="A43" s="64">
        <v>55105</v>
      </c>
      <c r="B43" s="59" t="s">
        <v>24</v>
      </c>
      <c r="C43" s="60" t="s">
        <v>19</v>
      </c>
      <c r="D43" s="60" t="s">
        <v>69</v>
      </c>
      <c r="E43" s="65">
        <v>0.75138888888888899</v>
      </c>
      <c r="F43" s="70">
        <v>0.64374999999999993</v>
      </c>
      <c r="G43" s="303" t="s">
        <v>44</v>
      </c>
      <c r="H43" s="304" t="s">
        <v>190</v>
      </c>
      <c r="I43" s="62"/>
      <c r="J43" s="61"/>
      <c r="K43" s="65"/>
      <c r="L43" s="61"/>
      <c r="M43" s="62"/>
      <c r="N43" s="62"/>
      <c r="O43" s="269"/>
      <c r="P43" s="269" t="s">
        <v>63</v>
      </c>
      <c r="Q43" s="118">
        <f t="shared" si="2"/>
        <v>0.10763888888888906</v>
      </c>
    </row>
    <row r="44" spans="1:17" ht="35.1" customHeight="1" x14ac:dyDescent="0.2">
      <c r="A44" s="64">
        <v>55264</v>
      </c>
      <c r="B44" s="59" t="s">
        <v>24</v>
      </c>
      <c r="C44" s="60" t="s">
        <v>19</v>
      </c>
      <c r="D44" s="60" t="s">
        <v>68</v>
      </c>
      <c r="E44" s="65">
        <v>0.75763888888888886</v>
      </c>
      <c r="F44" s="70">
        <v>0.64374999999999993</v>
      </c>
      <c r="G44" s="303" t="s">
        <v>44</v>
      </c>
      <c r="H44" s="304" t="s">
        <v>35</v>
      </c>
      <c r="I44" s="101"/>
      <c r="J44" s="102"/>
      <c r="K44" s="98"/>
      <c r="L44" s="98"/>
      <c r="M44" s="97" t="s">
        <v>15</v>
      </c>
      <c r="N44" s="97" t="s">
        <v>17</v>
      </c>
      <c r="O44" s="103"/>
      <c r="P44" s="269" t="s">
        <v>63</v>
      </c>
      <c r="Q44" s="118">
        <f t="shared" si="2"/>
        <v>0.11388888888888893</v>
      </c>
    </row>
    <row r="45" spans="1:17" ht="35.1" customHeight="1" x14ac:dyDescent="0.2">
      <c r="A45" s="132">
        <v>53254</v>
      </c>
      <c r="B45" s="133" t="s">
        <v>24</v>
      </c>
      <c r="C45" s="134" t="s">
        <v>119</v>
      </c>
      <c r="D45" s="134" t="s">
        <v>120</v>
      </c>
      <c r="E45" s="135">
        <v>0.80902777777777779</v>
      </c>
      <c r="F45" s="136">
        <v>0.54583333333333328</v>
      </c>
      <c r="G45" s="307" t="s">
        <v>38</v>
      </c>
      <c r="H45" s="308" t="s">
        <v>187</v>
      </c>
      <c r="I45" s="97"/>
      <c r="J45" s="98"/>
      <c r="K45" s="299"/>
      <c r="L45" s="98"/>
      <c r="M45" s="97"/>
      <c r="N45" s="97"/>
      <c r="O45" s="103"/>
      <c r="P45" s="297" t="s">
        <v>63</v>
      </c>
      <c r="Q45" s="141">
        <f t="shared" si="2"/>
        <v>0.26319444444444451</v>
      </c>
    </row>
    <row r="46" spans="1:17" ht="35.1" customHeight="1" x14ac:dyDescent="0.2">
      <c r="A46" s="132">
        <v>53254</v>
      </c>
      <c r="B46" s="133" t="s">
        <v>24</v>
      </c>
      <c r="C46" s="134" t="s">
        <v>119</v>
      </c>
      <c r="D46" s="134" t="s">
        <v>120</v>
      </c>
      <c r="E46" s="135">
        <v>0.80902777777777779</v>
      </c>
      <c r="F46" s="136">
        <v>0.54583333333333328</v>
      </c>
      <c r="G46" s="307" t="s">
        <v>38</v>
      </c>
      <c r="H46" s="308" t="s">
        <v>188</v>
      </c>
      <c r="I46" s="97"/>
      <c r="J46" s="98"/>
      <c r="K46" s="299"/>
      <c r="L46" s="98"/>
      <c r="M46" s="97"/>
      <c r="N46" s="97"/>
      <c r="O46" s="103"/>
      <c r="P46" s="297" t="s">
        <v>63</v>
      </c>
      <c r="Q46" s="141">
        <f t="shared" si="2"/>
        <v>0.26319444444444451</v>
      </c>
    </row>
    <row r="47" spans="1:17" ht="35.1" customHeight="1" x14ac:dyDescent="0.2">
      <c r="A47" s="132">
        <v>53252</v>
      </c>
      <c r="B47" s="133" t="s">
        <v>24</v>
      </c>
      <c r="C47" s="134" t="s">
        <v>119</v>
      </c>
      <c r="D47" s="134" t="s">
        <v>120</v>
      </c>
      <c r="E47" s="135">
        <v>0.80902777777777779</v>
      </c>
      <c r="F47" s="136">
        <v>0.54583333333333328</v>
      </c>
      <c r="G47" s="307" t="s">
        <v>38</v>
      </c>
      <c r="H47" s="308" t="s">
        <v>190</v>
      </c>
      <c r="I47" s="97"/>
      <c r="J47" s="98"/>
      <c r="K47" s="299"/>
      <c r="L47" s="98"/>
      <c r="M47" s="97"/>
      <c r="N47" s="97"/>
      <c r="O47" s="103"/>
      <c r="P47" s="297" t="s">
        <v>63</v>
      </c>
      <c r="Q47" s="141">
        <f t="shared" si="2"/>
        <v>0.26319444444444451</v>
      </c>
    </row>
    <row r="48" spans="1:17" ht="35.1" customHeight="1" x14ac:dyDescent="0.2">
      <c r="A48" s="64">
        <v>55266</v>
      </c>
      <c r="B48" s="59" t="s">
        <v>24</v>
      </c>
      <c r="C48" s="60" t="s">
        <v>19</v>
      </c>
      <c r="D48" s="60" t="s">
        <v>69</v>
      </c>
      <c r="E48" s="65">
        <v>0.85763888888888884</v>
      </c>
      <c r="F48" s="70">
        <v>0.7270833333333333</v>
      </c>
      <c r="G48" s="303" t="s">
        <v>44</v>
      </c>
      <c r="H48" s="304" t="s">
        <v>192</v>
      </c>
      <c r="I48" s="101"/>
      <c r="J48" s="102"/>
      <c r="K48" s="98"/>
      <c r="L48" s="98"/>
      <c r="M48" s="97" t="s">
        <v>15</v>
      </c>
      <c r="N48" s="97" t="s">
        <v>17</v>
      </c>
      <c r="O48" s="103"/>
      <c r="P48" s="269" t="s">
        <v>63</v>
      </c>
      <c r="Q48" s="118">
        <f t="shared" si="2"/>
        <v>0.13055555555555554</v>
      </c>
    </row>
    <row r="49" spans="1:17" ht="35.1" customHeight="1" x14ac:dyDescent="0.2">
      <c r="A49" s="64">
        <v>55266</v>
      </c>
      <c r="B49" s="59" t="s">
        <v>24</v>
      </c>
      <c r="C49" s="60" t="s">
        <v>19</v>
      </c>
      <c r="D49" s="60" t="s">
        <v>69</v>
      </c>
      <c r="E49" s="65">
        <v>0.85763888888888884</v>
      </c>
      <c r="F49" s="70">
        <v>0.7270833333333333</v>
      </c>
      <c r="G49" s="303" t="s">
        <v>44</v>
      </c>
      <c r="H49" s="304" t="s">
        <v>187</v>
      </c>
      <c r="I49" s="101"/>
      <c r="J49" s="102"/>
      <c r="K49" s="98"/>
      <c r="L49" s="98"/>
      <c r="M49" s="97" t="s">
        <v>15</v>
      </c>
      <c r="N49" s="97" t="s">
        <v>17</v>
      </c>
      <c r="O49" s="103"/>
      <c r="P49" s="269" t="s">
        <v>63</v>
      </c>
      <c r="Q49" s="118">
        <f t="shared" si="2"/>
        <v>0.13055555555555554</v>
      </c>
    </row>
    <row r="50" spans="1:17" ht="35.1" customHeight="1" x14ac:dyDescent="0.2">
      <c r="A50" s="64">
        <v>55266</v>
      </c>
      <c r="B50" s="59" t="s">
        <v>24</v>
      </c>
      <c r="C50" s="60" t="s">
        <v>19</v>
      </c>
      <c r="D50" s="60" t="s">
        <v>69</v>
      </c>
      <c r="E50" s="65">
        <v>0.85763888888888884</v>
      </c>
      <c r="F50" s="70">
        <v>0.7270833333333333</v>
      </c>
      <c r="G50" s="303" t="s">
        <v>44</v>
      </c>
      <c r="H50" s="304" t="s">
        <v>35</v>
      </c>
      <c r="I50" s="101"/>
      <c r="J50" s="102"/>
      <c r="K50" s="98"/>
      <c r="L50" s="98"/>
      <c r="M50" s="97" t="s">
        <v>15</v>
      </c>
      <c r="N50" s="97" t="s">
        <v>17</v>
      </c>
      <c r="O50" s="103"/>
      <c r="P50" s="269" t="s">
        <v>63</v>
      </c>
      <c r="Q50" s="118">
        <f t="shared" si="2"/>
        <v>0.13055555555555554</v>
      </c>
    </row>
    <row r="51" spans="1:17" ht="35.1" customHeight="1" x14ac:dyDescent="0.2">
      <c r="A51" s="64">
        <v>55266</v>
      </c>
      <c r="B51" s="59" t="s">
        <v>24</v>
      </c>
      <c r="C51" s="60" t="s">
        <v>19</v>
      </c>
      <c r="D51" s="60" t="s">
        <v>69</v>
      </c>
      <c r="E51" s="65">
        <v>0.85763888888888884</v>
      </c>
      <c r="F51" s="70">
        <v>0.7270833333333333</v>
      </c>
      <c r="G51" s="303" t="s">
        <v>44</v>
      </c>
      <c r="H51" s="304" t="s">
        <v>188</v>
      </c>
      <c r="I51" s="101"/>
      <c r="J51" s="102"/>
      <c r="K51" s="98"/>
      <c r="L51" s="98"/>
      <c r="M51" s="97" t="s">
        <v>15</v>
      </c>
      <c r="N51" s="97" t="s">
        <v>17</v>
      </c>
      <c r="O51" s="103"/>
      <c r="P51" s="269" t="s">
        <v>63</v>
      </c>
      <c r="Q51" s="118">
        <f t="shared" si="2"/>
        <v>0.13055555555555554</v>
      </c>
    </row>
    <row r="52" spans="1:17" ht="35.1" customHeight="1" x14ac:dyDescent="0.2">
      <c r="A52" s="64">
        <v>55266</v>
      </c>
      <c r="B52" s="59" t="s">
        <v>24</v>
      </c>
      <c r="C52" s="60" t="s">
        <v>19</v>
      </c>
      <c r="D52" s="60" t="s">
        <v>69</v>
      </c>
      <c r="E52" s="65">
        <v>0.85763888888888884</v>
      </c>
      <c r="F52" s="70">
        <v>0.7270833333333333</v>
      </c>
      <c r="G52" s="303" t="s">
        <v>44</v>
      </c>
      <c r="H52" s="304" t="s">
        <v>189</v>
      </c>
      <c r="I52" s="101"/>
      <c r="J52" s="102"/>
      <c r="K52" s="98"/>
      <c r="L52" s="98"/>
      <c r="M52" s="97" t="s">
        <v>15</v>
      </c>
      <c r="N52" s="97" t="s">
        <v>17</v>
      </c>
      <c r="O52" s="103"/>
      <c r="P52" s="269" t="s">
        <v>63</v>
      </c>
      <c r="Q52" s="118">
        <f t="shared" si="2"/>
        <v>0.13055555555555554</v>
      </c>
    </row>
    <row r="53" spans="1:17" ht="35.1" customHeight="1" x14ac:dyDescent="0.2">
      <c r="A53" s="64">
        <v>55266</v>
      </c>
      <c r="B53" s="59" t="s">
        <v>24</v>
      </c>
      <c r="C53" s="60" t="s">
        <v>19</v>
      </c>
      <c r="D53" s="60" t="s">
        <v>69</v>
      </c>
      <c r="E53" s="65">
        <v>0.85763888888888884</v>
      </c>
      <c r="F53" s="70">
        <v>0.7270833333333333</v>
      </c>
      <c r="G53" s="303" t="s">
        <v>44</v>
      </c>
      <c r="H53" s="304" t="s">
        <v>190</v>
      </c>
      <c r="I53" s="101"/>
      <c r="J53" s="102"/>
      <c r="K53" s="98"/>
      <c r="L53" s="98"/>
      <c r="M53" s="97" t="s">
        <v>15</v>
      </c>
      <c r="N53" s="97" t="s">
        <v>17</v>
      </c>
      <c r="O53" s="103"/>
      <c r="P53" s="269" t="s">
        <v>63</v>
      </c>
      <c r="Q53" s="118">
        <f t="shared" si="2"/>
        <v>0.13055555555555554</v>
      </c>
    </row>
    <row r="54" spans="1:17" ht="35.1" customHeight="1" x14ac:dyDescent="0.2">
      <c r="A54" s="64">
        <v>55269</v>
      </c>
      <c r="B54" s="59" t="s">
        <v>24</v>
      </c>
      <c r="C54" s="60" t="s">
        <v>19</v>
      </c>
      <c r="D54" s="60" t="s">
        <v>69</v>
      </c>
      <c r="E54" s="65">
        <v>0.89236111111111116</v>
      </c>
      <c r="F54" s="70">
        <v>0.76388888888888884</v>
      </c>
      <c r="G54" s="303" t="s">
        <v>44</v>
      </c>
      <c r="H54" s="304" t="s">
        <v>190</v>
      </c>
      <c r="I54" s="101"/>
      <c r="J54" s="102"/>
      <c r="K54" s="98"/>
      <c r="L54" s="98"/>
      <c r="M54" s="97" t="s">
        <v>15</v>
      </c>
      <c r="N54" s="97" t="s">
        <v>17</v>
      </c>
      <c r="O54" s="103"/>
      <c r="P54" s="269" t="s">
        <v>63</v>
      </c>
      <c r="Q54" s="118">
        <f t="shared" si="2"/>
        <v>0.12847222222222232</v>
      </c>
    </row>
    <row r="55" spans="1:17" ht="35.1" customHeight="1" x14ac:dyDescent="0.2">
      <c r="A55" s="64">
        <v>54219</v>
      </c>
      <c r="B55" s="59" t="s">
        <v>24</v>
      </c>
      <c r="C55" s="60" t="s">
        <v>19</v>
      </c>
      <c r="D55" s="60" t="s">
        <v>100</v>
      </c>
      <c r="E55" s="65">
        <v>0.96180555555555547</v>
      </c>
      <c r="F55" s="70">
        <v>0.81458333333333333</v>
      </c>
      <c r="G55" s="303" t="s">
        <v>43</v>
      </c>
      <c r="H55" s="304" t="s">
        <v>192</v>
      </c>
      <c r="I55" s="101"/>
      <c r="J55" s="102"/>
      <c r="K55" s="98"/>
      <c r="L55" s="98"/>
      <c r="M55" s="97" t="s">
        <v>15</v>
      </c>
      <c r="N55" s="97" t="s">
        <v>17</v>
      </c>
      <c r="O55" s="103"/>
      <c r="P55" s="269" t="s">
        <v>64</v>
      </c>
      <c r="Q55" s="118">
        <f t="shared" si="2"/>
        <v>0.14722222222222214</v>
      </c>
    </row>
    <row r="56" spans="1:17" ht="35.1" customHeight="1" x14ac:dyDescent="0.2">
      <c r="A56" s="64">
        <v>54219</v>
      </c>
      <c r="B56" s="59" t="s">
        <v>24</v>
      </c>
      <c r="C56" s="60" t="s">
        <v>19</v>
      </c>
      <c r="D56" s="60" t="s">
        <v>100</v>
      </c>
      <c r="E56" s="65">
        <v>0.96180555555555547</v>
      </c>
      <c r="F56" s="70">
        <v>0.81458333333333333</v>
      </c>
      <c r="G56" s="303" t="s">
        <v>43</v>
      </c>
      <c r="H56" s="304" t="s">
        <v>187</v>
      </c>
      <c r="I56" s="101"/>
      <c r="J56" s="102"/>
      <c r="K56" s="98"/>
      <c r="L56" s="98"/>
      <c r="M56" s="97" t="s">
        <v>15</v>
      </c>
      <c r="N56" s="97" t="s">
        <v>17</v>
      </c>
      <c r="O56" s="103"/>
      <c r="P56" s="269" t="s">
        <v>64</v>
      </c>
      <c r="Q56" s="118">
        <f t="shared" si="2"/>
        <v>0.14722222222222214</v>
      </c>
    </row>
    <row r="57" spans="1:17" ht="35.1" customHeight="1" x14ac:dyDescent="0.2">
      <c r="A57" s="64">
        <v>54219</v>
      </c>
      <c r="B57" s="59" t="s">
        <v>24</v>
      </c>
      <c r="C57" s="60" t="s">
        <v>19</v>
      </c>
      <c r="D57" s="60" t="s">
        <v>100</v>
      </c>
      <c r="E57" s="65">
        <v>0.96180555555555547</v>
      </c>
      <c r="F57" s="70">
        <v>0.81458333333333333</v>
      </c>
      <c r="G57" s="303" t="s">
        <v>43</v>
      </c>
      <c r="H57" s="304" t="s">
        <v>35</v>
      </c>
      <c r="I57" s="101"/>
      <c r="J57" s="102"/>
      <c r="K57" s="98"/>
      <c r="L57" s="98"/>
      <c r="M57" s="97" t="s">
        <v>15</v>
      </c>
      <c r="N57" s="97" t="s">
        <v>17</v>
      </c>
      <c r="O57" s="103"/>
      <c r="P57" s="269" t="s">
        <v>64</v>
      </c>
      <c r="Q57" s="118">
        <f t="shared" si="2"/>
        <v>0.14722222222222214</v>
      </c>
    </row>
    <row r="58" spans="1:17" ht="35.1" customHeight="1" x14ac:dyDescent="0.2">
      <c r="A58" s="64">
        <v>54219</v>
      </c>
      <c r="B58" s="59" t="s">
        <v>24</v>
      </c>
      <c r="C58" s="60" t="s">
        <v>19</v>
      </c>
      <c r="D58" s="60" t="s">
        <v>100</v>
      </c>
      <c r="E58" s="65">
        <v>0.96180555555555547</v>
      </c>
      <c r="F58" s="70">
        <v>0.81458333333333333</v>
      </c>
      <c r="G58" s="303" t="s">
        <v>43</v>
      </c>
      <c r="H58" s="304" t="s">
        <v>188</v>
      </c>
      <c r="I58" s="101"/>
      <c r="J58" s="102"/>
      <c r="K58" s="98"/>
      <c r="L58" s="98"/>
      <c r="M58" s="97" t="s">
        <v>15</v>
      </c>
      <c r="N58" s="97" t="s">
        <v>17</v>
      </c>
      <c r="O58" s="103"/>
      <c r="P58" s="269" t="s">
        <v>64</v>
      </c>
      <c r="Q58" s="118">
        <f t="shared" si="2"/>
        <v>0.14722222222222214</v>
      </c>
    </row>
    <row r="59" spans="1:17" ht="35.1" customHeight="1" x14ac:dyDescent="0.2">
      <c r="A59" s="64">
        <v>54219</v>
      </c>
      <c r="B59" s="59" t="s">
        <v>24</v>
      </c>
      <c r="C59" s="60" t="s">
        <v>19</v>
      </c>
      <c r="D59" s="60" t="s">
        <v>100</v>
      </c>
      <c r="E59" s="65">
        <v>0.96180555555555547</v>
      </c>
      <c r="F59" s="70">
        <v>0.81458333333333333</v>
      </c>
      <c r="G59" s="303" t="s">
        <v>43</v>
      </c>
      <c r="H59" s="304" t="s">
        <v>189</v>
      </c>
      <c r="I59" s="101"/>
      <c r="J59" s="102"/>
      <c r="K59" s="98"/>
      <c r="L59" s="98"/>
      <c r="M59" s="97" t="s">
        <v>15</v>
      </c>
      <c r="N59" s="97" t="s">
        <v>17</v>
      </c>
      <c r="O59" s="103"/>
      <c r="P59" s="269" t="s">
        <v>64</v>
      </c>
      <c r="Q59" s="118">
        <f t="shared" si="2"/>
        <v>0.14722222222222214</v>
      </c>
    </row>
    <row r="60" spans="1:17" ht="35.1" customHeight="1" x14ac:dyDescent="0.2">
      <c r="A60" s="119">
        <v>55116</v>
      </c>
      <c r="B60" s="120" t="s">
        <v>24</v>
      </c>
      <c r="C60" s="122" t="s">
        <v>103</v>
      </c>
      <c r="D60" s="122" t="s">
        <v>104</v>
      </c>
      <c r="E60" s="145">
        <v>0.96527777777777779</v>
      </c>
      <c r="F60" s="123">
        <v>0.77777777777777779</v>
      </c>
      <c r="G60" s="305" t="s">
        <v>105</v>
      </c>
      <c r="H60" s="306" t="s">
        <v>192</v>
      </c>
      <c r="I60" s="146"/>
      <c r="J60" s="147"/>
      <c r="K60" s="128"/>
      <c r="L60" s="128"/>
      <c r="M60" s="127"/>
      <c r="N60" s="127"/>
      <c r="O60" s="148"/>
      <c r="P60" s="148" t="s">
        <v>47</v>
      </c>
      <c r="Q60" s="129">
        <f t="shared" si="2"/>
        <v>0.1875</v>
      </c>
    </row>
    <row r="61" spans="1:17" ht="54.6" customHeight="1" x14ac:dyDescent="0.2">
      <c r="A61" s="64">
        <v>54251</v>
      </c>
      <c r="B61" s="59" t="s">
        <v>25</v>
      </c>
      <c r="C61" s="60" t="s">
        <v>19</v>
      </c>
      <c r="D61" s="60" t="s">
        <v>69</v>
      </c>
      <c r="E61" s="70">
        <v>0.29166666666666669</v>
      </c>
      <c r="F61" s="264">
        <v>6.9444444444444434E-2</v>
      </c>
      <c r="G61" s="303" t="s">
        <v>44</v>
      </c>
      <c r="H61" s="304" t="s">
        <v>187</v>
      </c>
      <c r="I61" s="101"/>
      <c r="J61" s="102"/>
      <c r="K61" s="98"/>
      <c r="L61" s="98"/>
      <c r="M61" s="97" t="s">
        <v>15</v>
      </c>
      <c r="N61" s="107" t="s">
        <v>17</v>
      </c>
      <c r="O61" s="103"/>
      <c r="P61" s="269" t="s">
        <v>47</v>
      </c>
      <c r="Q61" s="118">
        <f t="shared" ref="Q61:Q101" si="3">IF(F61&lt;E61,E61-F61,E61-F61+24)</f>
        <v>0.22222222222222227</v>
      </c>
    </row>
    <row r="62" spans="1:17" ht="54.6" customHeight="1" x14ac:dyDescent="0.2">
      <c r="A62" s="64">
        <v>54251</v>
      </c>
      <c r="B62" s="59" t="s">
        <v>25</v>
      </c>
      <c r="C62" s="60" t="s">
        <v>19</v>
      </c>
      <c r="D62" s="60" t="s">
        <v>69</v>
      </c>
      <c r="E62" s="70">
        <v>0.29166666666666669</v>
      </c>
      <c r="F62" s="264">
        <v>6.9444444444444434E-2</v>
      </c>
      <c r="G62" s="303" t="s">
        <v>44</v>
      </c>
      <c r="H62" s="304" t="s">
        <v>35</v>
      </c>
      <c r="I62" s="101"/>
      <c r="J62" s="102"/>
      <c r="K62" s="98"/>
      <c r="L62" s="98"/>
      <c r="M62" s="97" t="s">
        <v>15</v>
      </c>
      <c r="N62" s="107" t="s">
        <v>17</v>
      </c>
      <c r="O62" s="103"/>
      <c r="P62" s="269" t="s">
        <v>47</v>
      </c>
      <c r="Q62" s="118">
        <f t="shared" si="3"/>
        <v>0.22222222222222227</v>
      </c>
    </row>
    <row r="63" spans="1:17" ht="54.6" customHeight="1" x14ac:dyDescent="0.2">
      <c r="A63" s="64">
        <v>54251</v>
      </c>
      <c r="B63" s="59" t="s">
        <v>25</v>
      </c>
      <c r="C63" s="60" t="s">
        <v>19</v>
      </c>
      <c r="D63" s="60" t="s">
        <v>69</v>
      </c>
      <c r="E63" s="70">
        <v>0.29166666666666669</v>
      </c>
      <c r="F63" s="264">
        <v>6.9444444444444434E-2</v>
      </c>
      <c r="G63" s="303" t="s">
        <v>44</v>
      </c>
      <c r="H63" s="304" t="s">
        <v>188</v>
      </c>
      <c r="I63" s="101"/>
      <c r="J63" s="102"/>
      <c r="K63" s="98"/>
      <c r="L63" s="98"/>
      <c r="M63" s="97" t="s">
        <v>15</v>
      </c>
      <c r="N63" s="107" t="s">
        <v>17</v>
      </c>
      <c r="O63" s="103"/>
      <c r="P63" s="269" t="s">
        <v>47</v>
      </c>
      <c r="Q63" s="118">
        <f t="shared" si="3"/>
        <v>0.22222222222222227</v>
      </c>
    </row>
    <row r="64" spans="1:17" ht="54.6" customHeight="1" x14ac:dyDescent="0.2">
      <c r="A64" s="64">
        <v>54251</v>
      </c>
      <c r="B64" s="59" t="s">
        <v>25</v>
      </c>
      <c r="C64" s="60" t="s">
        <v>19</v>
      </c>
      <c r="D64" s="60" t="s">
        <v>69</v>
      </c>
      <c r="E64" s="70">
        <v>0.29166666666666669</v>
      </c>
      <c r="F64" s="264">
        <v>6.9444444444444434E-2</v>
      </c>
      <c r="G64" s="303" t="s">
        <v>44</v>
      </c>
      <c r="H64" s="304" t="s">
        <v>189</v>
      </c>
      <c r="I64" s="101"/>
      <c r="J64" s="102"/>
      <c r="K64" s="98"/>
      <c r="L64" s="98"/>
      <c r="M64" s="97" t="s">
        <v>15</v>
      </c>
      <c r="N64" s="107" t="s">
        <v>17</v>
      </c>
      <c r="O64" s="103"/>
      <c r="P64" s="269" t="s">
        <v>47</v>
      </c>
      <c r="Q64" s="118">
        <f t="shared" si="3"/>
        <v>0.22222222222222227</v>
      </c>
    </row>
    <row r="65" spans="1:17" ht="54.6" customHeight="1" x14ac:dyDescent="0.2">
      <c r="A65" s="64">
        <v>54251</v>
      </c>
      <c r="B65" s="59" t="s">
        <v>25</v>
      </c>
      <c r="C65" s="60" t="s">
        <v>19</v>
      </c>
      <c r="D65" s="60" t="s">
        <v>69</v>
      </c>
      <c r="E65" s="70">
        <v>0.29166666666666669</v>
      </c>
      <c r="F65" s="264">
        <v>6.9444444444444434E-2</v>
      </c>
      <c r="G65" s="303" t="s">
        <v>44</v>
      </c>
      <c r="H65" s="304" t="s">
        <v>190</v>
      </c>
      <c r="I65" s="101"/>
      <c r="J65" s="102"/>
      <c r="K65" s="98"/>
      <c r="L65" s="98"/>
      <c r="M65" s="97" t="s">
        <v>15</v>
      </c>
      <c r="N65" s="107" t="s">
        <v>17</v>
      </c>
      <c r="O65" s="103"/>
      <c r="P65" s="269" t="s">
        <v>47</v>
      </c>
      <c r="Q65" s="118">
        <f t="shared" si="3"/>
        <v>0.22222222222222227</v>
      </c>
    </row>
    <row r="66" spans="1:17" ht="35.1" customHeight="1" x14ac:dyDescent="0.2">
      <c r="A66" s="64">
        <v>54243</v>
      </c>
      <c r="B66" s="59" t="s">
        <v>25</v>
      </c>
      <c r="C66" s="60" t="s">
        <v>19</v>
      </c>
      <c r="D66" s="60" t="s">
        <v>69</v>
      </c>
      <c r="E66" s="70">
        <v>0.38611111111111113</v>
      </c>
      <c r="F66" s="65">
        <v>0.15972222222222224</v>
      </c>
      <c r="G66" s="303" t="s">
        <v>44</v>
      </c>
      <c r="H66" s="304" t="s">
        <v>192</v>
      </c>
      <c r="I66" s="101"/>
      <c r="J66" s="102"/>
      <c r="K66" s="98"/>
      <c r="L66" s="98"/>
      <c r="M66" s="97" t="s">
        <v>15</v>
      </c>
      <c r="N66" s="107" t="s">
        <v>17</v>
      </c>
      <c r="O66" s="103"/>
      <c r="P66" s="269" t="s">
        <v>47</v>
      </c>
      <c r="Q66" s="118">
        <f t="shared" si="3"/>
        <v>0.22638888888888889</v>
      </c>
    </row>
    <row r="67" spans="1:17" ht="35.1" customHeight="1" x14ac:dyDescent="0.2">
      <c r="A67" s="64">
        <v>54243</v>
      </c>
      <c r="B67" s="59" t="s">
        <v>25</v>
      </c>
      <c r="C67" s="60" t="s">
        <v>19</v>
      </c>
      <c r="D67" s="60" t="s">
        <v>69</v>
      </c>
      <c r="E67" s="70">
        <v>0.38611111111111113</v>
      </c>
      <c r="F67" s="65">
        <v>0.15972222222222224</v>
      </c>
      <c r="G67" s="303" t="s">
        <v>44</v>
      </c>
      <c r="H67" s="304" t="s">
        <v>35</v>
      </c>
      <c r="I67" s="101"/>
      <c r="J67" s="102"/>
      <c r="K67" s="98"/>
      <c r="L67" s="98"/>
      <c r="M67" s="97" t="s">
        <v>15</v>
      </c>
      <c r="N67" s="107" t="s">
        <v>17</v>
      </c>
      <c r="O67" s="103"/>
      <c r="P67" s="269" t="s">
        <v>47</v>
      </c>
      <c r="Q67" s="118">
        <f t="shared" si="3"/>
        <v>0.22638888888888889</v>
      </c>
    </row>
    <row r="68" spans="1:17" ht="35.1" customHeight="1" x14ac:dyDescent="0.2">
      <c r="A68" s="64">
        <v>54243</v>
      </c>
      <c r="B68" s="59" t="s">
        <v>25</v>
      </c>
      <c r="C68" s="60" t="s">
        <v>19</v>
      </c>
      <c r="D68" s="60" t="s">
        <v>69</v>
      </c>
      <c r="E68" s="70">
        <v>0.38611111111111113</v>
      </c>
      <c r="F68" s="65">
        <v>0.15972222222222224</v>
      </c>
      <c r="G68" s="303" t="s">
        <v>44</v>
      </c>
      <c r="H68" s="304" t="s">
        <v>188</v>
      </c>
      <c r="I68" s="101"/>
      <c r="J68" s="102"/>
      <c r="K68" s="98"/>
      <c r="L68" s="98"/>
      <c r="M68" s="97" t="s">
        <v>15</v>
      </c>
      <c r="N68" s="107" t="s">
        <v>17</v>
      </c>
      <c r="O68" s="103"/>
      <c r="P68" s="269" t="s">
        <v>47</v>
      </c>
      <c r="Q68" s="118">
        <f t="shared" si="3"/>
        <v>0.22638888888888889</v>
      </c>
    </row>
    <row r="69" spans="1:17" ht="35.1" customHeight="1" x14ac:dyDescent="0.2">
      <c r="A69" s="64">
        <v>54243</v>
      </c>
      <c r="B69" s="59" t="s">
        <v>25</v>
      </c>
      <c r="C69" s="60" t="s">
        <v>19</v>
      </c>
      <c r="D69" s="60" t="s">
        <v>69</v>
      </c>
      <c r="E69" s="70">
        <v>0.38611111111111113</v>
      </c>
      <c r="F69" s="65">
        <v>0.15972222222222224</v>
      </c>
      <c r="G69" s="303" t="s">
        <v>44</v>
      </c>
      <c r="H69" s="304" t="s">
        <v>189</v>
      </c>
      <c r="I69" s="101"/>
      <c r="J69" s="102"/>
      <c r="K69" s="98"/>
      <c r="L69" s="98"/>
      <c r="M69" s="97" t="s">
        <v>15</v>
      </c>
      <c r="N69" s="107" t="s">
        <v>17</v>
      </c>
      <c r="O69" s="103"/>
      <c r="P69" s="269" t="s">
        <v>47</v>
      </c>
      <c r="Q69" s="118">
        <f t="shared" si="3"/>
        <v>0.22638888888888889</v>
      </c>
    </row>
    <row r="70" spans="1:17" ht="35.1" customHeight="1" x14ac:dyDescent="0.2">
      <c r="A70" s="64">
        <v>54243</v>
      </c>
      <c r="B70" s="59" t="s">
        <v>25</v>
      </c>
      <c r="C70" s="60" t="s">
        <v>19</v>
      </c>
      <c r="D70" s="60" t="s">
        <v>69</v>
      </c>
      <c r="E70" s="70">
        <v>0.38611111111111113</v>
      </c>
      <c r="F70" s="65">
        <v>0.15972222222222224</v>
      </c>
      <c r="G70" s="303" t="s">
        <v>44</v>
      </c>
      <c r="H70" s="304" t="s">
        <v>190</v>
      </c>
      <c r="I70" s="101"/>
      <c r="J70" s="102"/>
      <c r="K70" s="98"/>
      <c r="L70" s="98"/>
      <c r="M70" s="97" t="s">
        <v>15</v>
      </c>
      <c r="N70" s="107" t="s">
        <v>17</v>
      </c>
      <c r="O70" s="103"/>
      <c r="P70" s="269" t="s">
        <v>47</v>
      </c>
      <c r="Q70" s="118">
        <f t="shared" si="3"/>
        <v>0.22638888888888889</v>
      </c>
    </row>
    <row r="71" spans="1:17" ht="35.1" customHeight="1" x14ac:dyDescent="0.2">
      <c r="A71" s="64">
        <v>54247</v>
      </c>
      <c r="B71" s="59" t="s">
        <v>25</v>
      </c>
      <c r="C71" s="60" t="s">
        <v>19</v>
      </c>
      <c r="D71" s="60" t="s">
        <v>68</v>
      </c>
      <c r="E71" s="70">
        <v>0.38611111111111113</v>
      </c>
      <c r="F71" s="65">
        <v>0.16666666666666666</v>
      </c>
      <c r="G71" s="303" t="s">
        <v>44</v>
      </c>
      <c r="H71" s="304" t="s">
        <v>187</v>
      </c>
      <c r="I71" s="101"/>
      <c r="J71" s="102"/>
      <c r="K71" s="98"/>
      <c r="L71" s="98"/>
      <c r="M71" s="97" t="s">
        <v>15</v>
      </c>
      <c r="N71" s="107" t="s">
        <v>17</v>
      </c>
      <c r="O71" s="103"/>
      <c r="P71" s="269" t="s">
        <v>47</v>
      </c>
      <c r="Q71" s="118">
        <f t="shared" si="3"/>
        <v>0.21944444444444447</v>
      </c>
    </row>
    <row r="72" spans="1:17" ht="35.1" customHeight="1" x14ac:dyDescent="0.2">
      <c r="A72" s="64">
        <v>54229</v>
      </c>
      <c r="B72" s="59" t="s">
        <v>25</v>
      </c>
      <c r="C72" s="60" t="s">
        <v>19</v>
      </c>
      <c r="D72" s="60" t="s">
        <v>89</v>
      </c>
      <c r="E72" s="70">
        <v>0.32777777777777778</v>
      </c>
      <c r="F72" s="65">
        <v>0.20833333333333334</v>
      </c>
      <c r="G72" s="303" t="s">
        <v>90</v>
      </c>
      <c r="H72" s="309" t="s">
        <v>35</v>
      </c>
      <c r="I72" s="101"/>
      <c r="J72" s="102"/>
      <c r="K72" s="98"/>
      <c r="L72" s="98"/>
      <c r="M72" s="97" t="s">
        <v>15</v>
      </c>
      <c r="N72" s="107" t="s">
        <v>17</v>
      </c>
      <c r="O72" s="103"/>
      <c r="P72" s="269" t="s">
        <v>47</v>
      </c>
      <c r="Q72" s="118">
        <f t="shared" si="3"/>
        <v>0.11944444444444444</v>
      </c>
    </row>
    <row r="73" spans="1:17" ht="35.1" customHeight="1" x14ac:dyDescent="0.2">
      <c r="A73" s="119">
        <v>56115</v>
      </c>
      <c r="B73" s="120" t="s">
        <v>25</v>
      </c>
      <c r="C73" s="122" t="s">
        <v>103</v>
      </c>
      <c r="D73" s="122" t="s">
        <v>104</v>
      </c>
      <c r="E73" s="123">
        <v>0.37708333333333338</v>
      </c>
      <c r="F73" s="121">
        <v>0.23263888888888887</v>
      </c>
      <c r="G73" s="305" t="s">
        <v>105</v>
      </c>
      <c r="H73" s="306" t="s">
        <v>191</v>
      </c>
      <c r="I73" s="146"/>
      <c r="J73" s="147"/>
      <c r="K73" s="128"/>
      <c r="L73" s="128"/>
      <c r="M73" s="127"/>
      <c r="N73" s="127"/>
      <c r="O73" s="148"/>
      <c r="P73" s="148" t="s">
        <v>47</v>
      </c>
      <c r="Q73" s="129">
        <f t="shared" si="3"/>
        <v>0.14444444444444451</v>
      </c>
    </row>
    <row r="74" spans="1:17" ht="35.1" customHeight="1" x14ac:dyDescent="0.2">
      <c r="A74" s="64">
        <v>54214</v>
      </c>
      <c r="B74" s="59" t="s">
        <v>25</v>
      </c>
      <c r="C74" s="60" t="s">
        <v>19</v>
      </c>
      <c r="D74" s="60" t="s">
        <v>69</v>
      </c>
      <c r="E74" s="70">
        <v>0.47152777777777777</v>
      </c>
      <c r="F74" s="69">
        <v>0.35555555555555557</v>
      </c>
      <c r="G74" s="303" t="s">
        <v>44</v>
      </c>
      <c r="H74" s="304" t="s">
        <v>192</v>
      </c>
      <c r="I74" s="101"/>
      <c r="J74" s="102"/>
      <c r="K74" s="98"/>
      <c r="L74" s="98"/>
      <c r="M74" s="97" t="s">
        <v>15</v>
      </c>
      <c r="N74" s="107" t="s">
        <v>17</v>
      </c>
      <c r="O74" s="103"/>
      <c r="P74" s="269" t="s">
        <v>63</v>
      </c>
      <c r="Q74" s="118">
        <f t="shared" si="3"/>
        <v>0.1159722222222222</v>
      </c>
    </row>
    <row r="75" spans="1:17" ht="35.1" customHeight="1" x14ac:dyDescent="0.2">
      <c r="A75" s="64">
        <v>54273</v>
      </c>
      <c r="B75" s="59" t="s">
        <v>25</v>
      </c>
      <c r="C75" s="60" t="s">
        <v>19</v>
      </c>
      <c r="D75" s="60" t="s">
        <v>68</v>
      </c>
      <c r="E75" s="70">
        <v>0.58750000000000002</v>
      </c>
      <c r="F75" s="65">
        <v>0.37847222222222227</v>
      </c>
      <c r="G75" s="303" t="s">
        <v>44</v>
      </c>
      <c r="H75" s="304" t="s">
        <v>35</v>
      </c>
      <c r="I75" s="101"/>
      <c r="J75" s="102"/>
      <c r="K75" s="98"/>
      <c r="L75" s="98"/>
      <c r="M75" s="97" t="s">
        <v>15</v>
      </c>
      <c r="N75" s="107" t="s">
        <v>17</v>
      </c>
      <c r="O75" s="103"/>
      <c r="P75" s="269" t="s">
        <v>47</v>
      </c>
      <c r="Q75" s="118">
        <f t="shared" si="3"/>
        <v>0.20902777777777776</v>
      </c>
    </row>
    <row r="76" spans="1:17" ht="35.1" customHeight="1" x14ac:dyDescent="0.2">
      <c r="A76" s="64">
        <v>54273</v>
      </c>
      <c r="B76" s="59" t="s">
        <v>25</v>
      </c>
      <c r="C76" s="60" t="s">
        <v>19</v>
      </c>
      <c r="D76" s="60" t="s">
        <v>68</v>
      </c>
      <c r="E76" s="70">
        <v>0.58750000000000002</v>
      </c>
      <c r="F76" s="65">
        <v>0.37847222222222227</v>
      </c>
      <c r="G76" s="303" t="s">
        <v>44</v>
      </c>
      <c r="H76" s="304" t="s">
        <v>190</v>
      </c>
      <c r="I76" s="101"/>
      <c r="J76" s="102"/>
      <c r="K76" s="98"/>
      <c r="L76" s="98"/>
      <c r="M76" s="97" t="s">
        <v>15</v>
      </c>
      <c r="N76" s="107" t="s">
        <v>17</v>
      </c>
      <c r="O76" s="103"/>
      <c r="P76" s="269" t="s">
        <v>47</v>
      </c>
      <c r="Q76" s="118">
        <f t="shared" si="3"/>
        <v>0.20902777777777776</v>
      </c>
    </row>
    <row r="77" spans="1:17" ht="35.1" customHeight="1" x14ac:dyDescent="0.2">
      <c r="A77" s="64">
        <v>54122</v>
      </c>
      <c r="B77" s="59" t="s">
        <v>25</v>
      </c>
      <c r="C77" s="60" t="s">
        <v>19</v>
      </c>
      <c r="D77" s="60" t="s">
        <v>100</v>
      </c>
      <c r="E77" s="70">
        <v>0.60625000000000007</v>
      </c>
      <c r="F77" s="65">
        <v>0.4201388888888889</v>
      </c>
      <c r="G77" s="303" t="s">
        <v>43</v>
      </c>
      <c r="H77" s="304" t="s">
        <v>187</v>
      </c>
      <c r="I77" s="101"/>
      <c r="J77" s="102"/>
      <c r="K77" s="98"/>
      <c r="L77" s="98"/>
      <c r="M77" s="97" t="s">
        <v>15</v>
      </c>
      <c r="N77" s="107" t="s">
        <v>17</v>
      </c>
      <c r="O77" s="103"/>
      <c r="P77" s="269" t="s">
        <v>64</v>
      </c>
      <c r="Q77" s="118">
        <f t="shared" si="3"/>
        <v>0.18611111111111117</v>
      </c>
    </row>
    <row r="78" spans="1:17" ht="35.1" customHeight="1" x14ac:dyDescent="0.2">
      <c r="A78" s="64">
        <v>54122</v>
      </c>
      <c r="B78" s="59" t="s">
        <v>25</v>
      </c>
      <c r="C78" s="60" t="s">
        <v>19</v>
      </c>
      <c r="D78" s="60" t="s">
        <v>100</v>
      </c>
      <c r="E78" s="70">
        <v>0.60625000000000007</v>
      </c>
      <c r="F78" s="65">
        <v>0.4201388888888889</v>
      </c>
      <c r="G78" s="303" t="s">
        <v>43</v>
      </c>
      <c r="H78" s="304" t="s">
        <v>35</v>
      </c>
      <c r="I78" s="101"/>
      <c r="J78" s="102"/>
      <c r="K78" s="98"/>
      <c r="L78" s="98"/>
      <c r="M78" s="97" t="s">
        <v>15</v>
      </c>
      <c r="N78" s="107" t="s">
        <v>17</v>
      </c>
      <c r="O78" s="103"/>
      <c r="P78" s="269" t="s">
        <v>64</v>
      </c>
      <c r="Q78" s="118">
        <f t="shared" si="3"/>
        <v>0.18611111111111117</v>
      </c>
    </row>
    <row r="79" spans="1:17" ht="35.1" customHeight="1" x14ac:dyDescent="0.2">
      <c r="A79" s="64">
        <v>54122</v>
      </c>
      <c r="B79" s="59" t="s">
        <v>25</v>
      </c>
      <c r="C79" s="60" t="s">
        <v>19</v>
      </c>
      <c r="D79" s="60" t="s">
        <v>100</v>
      </c>
      <c r="E79" s="70">
        <v>0.60625000000000007</v>
      </c>
      <c r="F79" s="65">
        <v>0.4201388888888889</v>
      </c>
      <c r="G79" s="303" t="s">
        <v>43</v>
      </c>
      <c r="H79" s="304" t="s">
        <v>188</v>
      </c>
      <c r="I79" s="101"/>
      <c r="J79" s="102"/>
      <c r="K79" s="98"/>
      <c r="L79" s="98"/>
      <c r="M79" s="97" t="s">
        <v>15</v>
      </c>
      <c r="N79" s="107" t="s">
        <v>17</v>
      </c>
      <c r="O79" s="103"/>
      <c r="P79" s="269" t="s">
        <v>64</v>
      </c>
      <c r="Q79" s="118">
        <f t="shared" si="3"/>
        <v>0.18611111111111117</v>
      </c>
    </row>
    <row r="80" spans="1:17" ht="35.1" customHeight="1" x14ac:dyDescent="0.2">
      <c r="A80" s="64">
        <v>54122</v>
      </c>
      <c r="B80" s="59" t="s">
        <v>25</v>
      </c>
      <c r="C80" s="60" t="s">
        <v>19</v>
      </c>
      <c r="D80" s="60" t="s">
        <v>100</v>
      </c>
      <c r="E80" s="70">
        <v>0.60625000000000007</v>
      </c>
      <c r="F80" s="65">
        <v>0.4201388888888889</v>
      </c>
      <c r="G80" s="303" t="s">
        <v>43</v>
      </c>
      <c r="H80" s="304" t="s">
        <v>189</v>
      </c>
      <c r="I80" s="101"/>
      <c r="J80" s="102"/>
      <c r="K80" s="98"/>
      <c r="L80" s="98"/>
      <c r="M80" s="97" t="s">
        <v>15</v>
      </c>
      <c r="N80" s="107" t="s">
        <v>17</v>
      </c>
      <c r="O80" s="103"/>
      <c r="P80" s="269" t="s">
        <v>64</v>
      </c>
      <c r="Q80" s="118">
        <f t="shared" si="3"/>
        <v>0.18611111111111117</v>
      </c>
    </row>
    <row r="81" spans="1:17" ht="35.1" customHeight="1" x14ac:dyDescent="0.2">
      <c r="A81" s="64">
        <v>54122</v>
      </c>
      <c r="B81" s="59" t="s">
        <v>25</v>
      </c>
      <c r="C81" s="60" t="s">
        <v>19</v>
      </c>
      <c r="D81" s="60" t="s">
        <v>100</v>
      </c>
      <c r="E81" s="70">
        <v>0.60625000000000007</v>
      </c>
      <c r="F81" s="65">
        <v>0.4201388888888889</v>
      </c>
      <c r="G81" s="303" t="s">
        <v>43</v>
      </c>
      <c r="H81" s="304" t="s">
        <v>190</v>
      </c>
      <c r="I81" s="101"/>
      <c r="J81" s="102"/>
      <c r="K81" s="98"/>
      <c r="L81" s="98"/>
      <c r="M81" s="97" t="s">
        <v>15</v>
      </c>
      <c r="N81" s="107" t="s">
        <v>17</v>
      </c>
      <c r="O81" s="103"/>
      <c r="P81" s="269" t="s">
        <v>64</v>
      </c>
      <c r="Q81" s="118">
        <f t="shared" si="3"/>
        <v>0.18611111111111117</v>
      </c>
    </row>
    <row r="82" spans="1:17" ht="35.1" customHeight="1" x14ac:dyDescent="0.2">
      <c r="A82" s="64">
        <v>54201</v>
      </c>
      <c r="B82" s="59" t="s">
        <v>25</v>
      </c>
      <c r="C82" s="60" t="s">
        <v>19</v>
      </c>
      <c r="D82" s="60" t="s">
        <v>68</v>
      </c>
      <c r="E82" s="70">
        <v>0.74930555555555556</v>
      </c>
      <c r="F82" s="65">
        <v>0.49305555555555558</v>
      </c>
      <c r="G82" s="303" t="s">
        <v>38</v>
      </c>
      <c r="H82" s="304" t="s">
        <v>192</v>
      </c>
      <c r="I82" s="101"/>
      <c r="J82" s="102"/>
      <c r="K82" s="98"/>
      <c r="L82" s="98"/>
      <c r="M82" s="97" t="s">
        <v>15</v>
      </c>
      <c r="N82" s="107" t="s">
        <v>17</v>
      </c>
      <c r="O82" s="103"/>
      <c r="P82" s="269" t="s">
        <v>47</v>
      </c>
      <c r="Q82" s="118">
        <f t="shared" si="3"/>
        <v>0.25624999999999998</v>
      </c>
    </row>
    <row r="83" spans="1:17" ht="35.1" customHeight="1" x14ac:dyDescent="0.2">
      <c r="A83" s="64">
        <v>54201</v>
      </c>
      <c r="B83" s="59" t="s">
        <v>25</v>
      </c>
      <c r="C83" s="60" t="s">
        <v>19</v>
      </c>
      <c r="D83" s="60" t="s">
        <v>68</v>
      </c>
      <c r="E83" s="70">
        <v>0.74930555555555556</v>
      </c>
      <c r="F83" s="65">
        <v>0.49305555555555558</v>
      </c>
      <c r="G83" s="303" t="s">
        <v>38</v>
      </c>
      <c r="H83" s="304" t="s">
        <v>187</v>
      </c>
      <c r="I83" s="101"/>
      <c r="J83" s="102"/>
      <c r="K83" s="98"/>
      <c r="L83" s="98"/>
      <c r="M83" s="97" t="s">
        <v>15</v>
      </c>
      <c r="N83" s="107" t="s">
        <v>17</v>
      </c>
      <c r="O83" s="103"/>
      <c r="P83" s="269" t="s">
        <v>47</v>
      </c>
      <c r="Q83" s="118">
        <f t="shared" si="3"/>
        <v>0.25624999999999998</v>
      </c>
    </row>
    <row r="84" spans="1:17" ht="35.1" customHeight="1" x14ac:dyDescent="0.2">
      <c r="A84" s="64">
        <v>54201</v>
      </c>
      <c r="B84" s="59" t="s">
        <v>25</v>
      </c>
      <c r="C84" s="60" t="s">
        <v>19</v>
      </c>
      <c r="D84" s="60" t="s">
        <v>68</v>
      </c>
      <c r="E84" s="70">
        <v>0.74930555555555556</v>
      </c>
      <c r="F84" s="65">
        <v>0.49305555555555558</v>
      </c>
      <c r="G84" s="303" t="s">
        <v>38</v>
      </c>
      <c r="H84" s="304" t="s">
        <v>35</v>
      </c>
      <c r="I84" s="101"/>
      <c r="J84" s="102"/>
      <c r="K84" s="98"/>
      <c r="L84" s="98"/>
      <c r="M84" s="97" t="s">
        <v>15</v>
      </c>
      <c r="N84" s="107" t="s">
        <v>17</v>
      </c>
      <c r="O84" s="103"/>
      <c r="P84" s="269" t="s">
        <v>47</v>
      </c>
      <c r="Q84" s="118">
        <f t="shared" si="3"/>
        <v>0.25624999999999998</v>
      </c>
    </row>
    <row r="85" spans="1:17" ht="35.1" customHeight="1" x14ac:dyDescent="0.2">
      <c r="A85" s="64">
        <v>54201</v>
      </c>
      <c r="B85" s="59" t="s">
        <v>25</v>
      </c>
      <c r="C85" s="60" t="s">
        <v>19</v>
      </c>
      <c r="D85" s="60" t="s">
        <v>68</v>
      </c>
      <c r="E85" s="70">
        <v>0.74930555555555556</v>
      </c>
      <c r="F85" s="65">
        <v>0.49305555555555558</v>
      </c>
      <c r="G85" s="303" t="s">
        <v>38</v>
      </c>
      <c r="H85" s="304" t="s">
        <v>188</v>
      </c>
      <c r="I85" s="101"/>
      <c r="J85" s="102"/>
      <c r="K85" s="98"/>
      <c r="L85" s="98"/>
      <c r="M85" s="97" t="s">
        <v>15</v>
      </c>
      <c r="N85" s="107" t="s">
        <v>17</v>
      </c>
      <c r="O85" s="103"/>
      <c r="P85" s="269" t="s">
        <v>47</v>
      </c>
      <c r="Q85" s="118">
        <f t="shared" si="3"/>
        <v>0.25624999999999998</v>
      </c>
    </row>
    <row r="86" spans="1:17" ht="35.1" customHeight="1" x14ac:dyDescent="0.2">
      <c r="A86" s="64">
        <v>54201</v>
      </c>
      <c r="B86" s="59" t="s">
        <v>25</v>
      </c>
      <c r="C86" s="60" t="s">
        <v>19</v>
      </c>
      <c r="D86" s="60" t="s">
        <v>68</v>
      </c>
      <c r="E86" s="70">
        <v>0.74930555555555556</v>
      </c>
      <c r="F86" s="65">
        <v>0.49305555555555558</v>
      </c>
      <c r="G86" s="303" t="s">
        <v>38</v>
      </c>
      <c r="H86" s="304" t="s">
        <v>189</v>
      </c>
      <c r="I86" s="101"/>
      <c r="J86" s="102"/>
      <c r="K86" s="98"/>
      <c r="L86" s="98"/>
      <c r="M86" s="97" t="s">
        <v>15</v>
      </c>
      <c r="N86" s="107" t="s">
        <v>17</v>
      </c>
      <c r="O86" s="103"/>
      <c r="P86" s="269" t="s">
        <v>47</v>
      </c>
      <c r="Q86" s="118">
        <f t="shared" si="3"/>
        <v>0.25624999999999998</v>
      </c>
    </row>
    <row r="87" spans="1:17" ht="35.1" customHeight="1" x14ac:dyDescent="0.2">
      <c r="A87" s="64">
        <v>54201</v>
      </c>
      <c r="B87" s="59" t="s">
        <v>25</v>
      </c>
      <c r="C87" s="60" t="s">
        <v>19</v>
      </c>
      <c r="D87" s="60" t="s">
        <v>68</v>
      </c>
      <c r="E87" s="70">
        <v>0.74930555555555556</v>
      </c>
      <c r="F87" s="65">
        <v>0.49305555555555558</v>
      </c>
      <c r="G87" s="303" t="s">
        <v>38</v>
      </c>
      <c r="H87" s="304" t="s">
        <v>190</v>
      </c>
      <c r="I87" s="101"/>
      <c r="J87" s="102"/>
      <c r="K87" s="98"/>
      <c r="L87" s="98"/>
      <c r="M87" s="97" t="s">
        <v>15</v>
      </c>
      <c r="N87" s="107" t="s">
        <v>17</v>
      </c>
      <c r="O87" s="103"/>
      <c r="P87" s="269" t="s">
        <v>47</v>
      </c>
      <c r="Q87" s="118">
        <f t="shared" si="3"/>
        <v>0.25624999999999998</v>
      </c>
    </row>
    <row r="88" spans="1:17" ht="35.1" customHeight="1" x14ac:dyDescent="0.2">
      <c r="A88" s="64">
        <v>54153</v>
      </c>
      <c r="B88" s="59" t="s">
        <v>25</v>
      </c>
      <c r="C88" s="60" t="s">
        <v>19</v>
      </c>
      <c r="D88" s="60" t="s">
        <v>68</v>
      </c>
      <c r="E88" s="70">
        <v>0.72569444444444453</v>
      </c>
      <c r="F88" s="65">
        <v>0.5625</v>
      </c>
      <c r="G88" s="303" t="s">
        <v>42</v>
      </c>
      <c r="H88" s="304" t="s">
        <v>191</v>
      </c>
      <c r="I88" s="101"/>
      <c r="J88" s="102"/>
      <c r="K88" s="98"/>
      <c r="L88" s="98"/>
      <c r="M88" s="97" t="s">
        <v>15</v>
      </c>
      <c r="N88" s="107" t="s">
        <v>17</v>
      </c>
      <c r="O88" s="103"/>
      <c r="P88" s="269" t="s">
        <v>47</v>
      </c>
      <c r="Q88" s="118">
        <f t="shared" si="3"/>
        <v>0.16319444444444453</v>
      </c>
    </row>
    <row r="89" spans="1:17" ht="36" customHeight="1" x14ac:dyDescent="0.2">
      <c r="A89" s="64">
        <v>54226</v>
      </c>
      <c r="B89" s="59" t="s">
        <v>25</v>
      </c>
      <c r="C89" s="60" t="s">
        <v>19</v>
      </c>
      <c r="D89" s="60" t="s">
        <v>67</v>
      </c>
      <c r="E89" s="70">
        <v>0.72916666666666663</v>
      </c>
      <c r="F89" s="65">
        <v>0.60138888888888886</v>
      </c>
      <c r="G89" s="303" t="s">
        <v>41</v>
      </c>
      <c r="H89" s="304" t="s">
        <v>192</v>
      </c>
      <c r="I89" s="101"/>
      <c r="J89" s="102"/>
      <c r="K89" s="98"/>
      <c r="L89" s="98"/>
      <c r="M89" s="97" t="s">
        <v>15</v>
      </c>
      <c r="N89" s="107" t="s">
        <v>17</v>
      </c>
      <c r="O89" s="103"/>
      <c r="P89" s="269" t="s">
        <v>63</v>
      </c>
      <c r="Q89" s="118">
        <f t="shared" si="3"/>
        <v>0.12777777777777777</v>
      </c>
    </row>
    <row r="90" spans="1:17" ht="36" customHeight="1" x14ac:dyDescent="0.2">
      <c r="A90" s="64">
        <v>54226</v>
      </c>
      <c r="B90" s="59" t="s">
        <v>25</v>
      </c>
      <c r="C90" s="60" t="s">
        <v>19</v>
      </c>
      <c r="D90" s="60" t="s">
        <v>67</v>
      </c>
      <c r="E90" s="70">
        <v>0.72916666666666663</v>
      </c>
      <c r="F90" s="65">
        <v>0.60138888888888886</v>
      </c>
      <c r="G90" s="303" t="s">
        <v>41</v>
      </c>
      <c r="H90" s="304" t="s">
        <v>187</v>
      </c>
      <c r="I90" s="101"/>
      <c r="J90" s="102"/>
      <c r="K90" s="98"/>
      <c r="L90" s="98"/>
      <c r="M90" s="97" t="s">
        <v>15</v>
      </c>
      <c r="N90" s="107" t="s">
        <v>17</v>
      </c>
      <c r="O90" s="103"/>
      <c r="P90" s="269" t="s">
        <v>63</v>
      </c>
      <c r="Q90" s="118">
        <f t="shared" si="3"/>
        <v>0.12777777777777777</v>
      </c>
    </row>
    <row r="91" spans="1:17" ht="36" customHeight="1" x14ac:dyDescent="0.2">
      <c r="A91" s="64">
        <v>54226</v>
      </c>
      <c r="B91" s="59" t="s">
        <v>25</v>
      </c>
      <c r="C91" s="60" t="s">
        <v>19</v>
      </c>
      <c r="D91" s="60" t="s">
        <v>67</v>
      </c>
      <c r="E91" s="70">
        <v>0.72916666666666663</v>
      </c>
      <c r="F91" s="65">
        <v>0.60138888888888886</v>
      </c>
      <c r="G91" s="303" t="s">
        <v>41</v>
      </c>
      <c r="H91" s="304" t="s">
        <v>188</v>
      </c>
      <c r="I91" s="101"/>
      <c r="J91" s="102"/>
      <c r="K91" s="98"/>
      <c r="L91" s="98"/>
      <c r="M91" s="97" t="s">
        <v>15</v>
      </c>
      <c r="N91" s="107" t="s">
        <v>17</v>
      </c>
      <c r="O91" s="103"/>
      <c r="P91" s="269" t="s">
        <v>63</v>
      </c>
      <c r="Q91" s="118">
        <f t="shared" si="3"/>
        <v>0.12777777777777777</v>
      </c>
    </row>
    <row r="92" spans="1:17" ht="36" customHeight="1" x14ac:dyDescent="0.2">
      <c r="A92" s="64">
        <v>54226</v>
      </c>
      <c r="B92" s="59" t="s">
        <v>25</v>
      </c>
      <c r="C92" s="60" t="s">
        <v>19</v>
      </c>
      <c r="D92" s="60" t="s">
        <v>67</v>
      </c>
      <c r="E92" s="70">
        <v>0.72916666666666663</v>
      </c>
      <c r="F92" s="65">
        <v>0.60138888888888886</v>
      </c>
      <c r="G92" s="303" t="s">
        <v>41</v>
      </c>
      <c r="H92" s="304" t="s">
        <v>189</v>
      </c>
      <c r="I92" s="101"/>
      <c r="J92" s="102"/>
      <c r="K92" s="98"/>
      <c r="L92" s="98"/>
      <c r="M92" s="97" t="s">
        <v>15</v>
      </c>
      <c r="N92" s="107" t="s">
        <v>17</v>
      </c>
      <c r="O92" s="103"/>
      <c r="P92" s="269" t="s">
        <v>63</v>
      </c>
      <c r="Q92" s="118">
        <f t="shared" si="3"/>
        <v>0.12777777777777777</v>
      </c>
    </row>
    <row r="93" spans="1:17" ht="35.1" customHeight="1" x14ac:dyDescent="0.2">
      <c r="A93" s="132">
        <v>56119</v>
      </c>
      <c r="B93" s="133" t="s">
        <v>25</v>
      </c>
      <c r="C93" s="134" t="s">
        <v>119</v>
      </c>
      <c r="D93" s="134" t="s">
        <v>120</v>
      </c>
      <c r="E93" s="136">
        <v>0.8979166666666667</v>
      </c>
      <c r="F93" s="135">
        <v>0.60763888888888895</v>
      </c>
      <c r="G93" s="307" t="s">
        <v>38</v>
      </c>
      <c r="H93" s="308" t="s">
        <v>192</v>
      </c>
      <c r="I93" s="101"/>
      <c r="J93" s="102"/>
      <c r="K93" s="98"/>
      <c r="L93" s="98"/>
      <c r="M93" s="97"/>
      <c r="N93" s="107"/>
      <c r="O93" s="103"/>
      <c r="P93" s="297" t="s">
        <v>47</v>
      </c>
      <c r="Q93" s="141">
        <f t="shared" si="3"/>
        <v>0.29027777777777775</v>
      </c>
    </row>
    <row r="94" spans="1:17" ht="35.1" customHeight="1" x14ac:dyDescent="0.2">
      <c r="A94" s="132">
        <v>56119</v>
      </c>
      <c r="B94" s="133" t="s">
        <v>25</v>
      </c>
      <c r="C94" s="134" t="s">
        <v>119</v>
      </c>
      <c r="D94" s="134" t="s">
        <v>120</v>
      </c>
      <c r="E94" s="136">
        <v>0.8979166666666667</v>
      </c>
      <c r="F94" s="135">
        <v>0.60763888888888895</v>
      </c>
      <c r="G94" s="307" t="s">
        <v>38</v>
      </c>
      <c r="H94" s="308" t="s">
        <v>35</v>
      </c>
      <c r="I94" s="101"/>
      <c r="J94" s="102"/>
      <c r="K94" s="98"/>
      <c r="L94" s="98"/>
      <c r="M94" s="97"/>
      <c r="N94" s="107"/>
      <c r="O94" s="103"/>
      <c r="P94" s="297" t="s">
        <v>47</v>
      </c>
      <c r="Q94" s="141">
        <f t="shared" si="3"/>
        <v>0.29027777777777775</v>
      </c>
    </row>
    <row r="95" spans="1:17" ht="35.1" customHeight="1" x14ac:dyDescent="0.2">
      <c r="A95" s="132">
        <v>56119</v>
      </c>
      <c r="B95" s="133" t="s">
        <v>25</v>
      </c>
      <c r="C95" s="134" t="s">
        <v>119</v>
      </c>
      <c r="D95" s="134" t="s">
        <v>120</v>
      </c>
      <c r="E95" s="136">
        <v>0.8979166666666667</v>
      </c>
      <c r="F95" s="135">
        <v>0.60763888888888895</v>
      </c>
      <c r="G95" s="307" t="s">
        <v>38</v>
      </c>
      <c r="H95" s="308" t="s">
        <v>189</v>
      </c>
      <c r="I95" s="101"/>
      <c r="J95" s="102"/>
      <c r="K95" s="98"/>
      <c r="L95" s="98"/>
      <c r="M95" s="97"/>
      <c r="N95" s="107"/>
      <c r="O95" s="103"/>
      <c r="P95" s="297" t="s">
        <v>47</v>
      </c>
      <c r="Q95" s="141">
        <f t="shared" si="3"/>
        <v>0.29027777777777775</v>
      </c>
    </row>
    <row r="96" spans="1:17" ht="35.1" customHeight="1" x14ac:dyDescent="0.2">
      <c r="A96" s="64">
        <v>56105</v>
      </c>
      <c r="B96" s="59" t="s">
        <v>25</v>
      </c>
      <c r="C96" s="60" t="s">
        <v>19</v>
      </c>
      <c r="D96" s="60" t="s">
        <v>69</v>
      </c>
      <c r="E96" s="70">
        <v>0.84583333333333333</v>
      </c>
      <c r="F96" s="65">
        <v>0.63541666666666663</v>
      </c>
      <c r="G96" s="303" t="s">
        <v>44</v>
      </c>
      <c r="H96" s="304" t="s">
        <v>190</v>
      </c>
      <c r="I96" s="266"/>
      <c r="J96" s="267"/>
      <c r="K96" s="61"/>
      <c r="L96" s="61"/>
      <c r="M96" s="62"/>
      <c r="N96" s="268"/>
      <c r="O96" s="269"/>
      <c r="P96" s="269" t="s">
        <v>47</v>
      </c>
      <c r="Q96" s="118">
        <f t="shared" si="3"/>
        <v>0.2104166666666667</v>
      </c>
    </row>
    <row r="97" spans="1:17" ht="35.1" customHeight="1" x14ac:dyDescent="0.2">
      <c r="A97" s="64">
        <v>54267</v>
      </c>
      <c r="B97" s="59" t="s">
        <v>25</v>
      </c>
      <c r="C97" s="60" t="s">
        <v>19</v>
      </c>
      <c r="D97" s="60" t="s">
        <v>68</v>
      </c>
      <c r="E97" s="70">
        <v>0.9145833333333333</v>
      </c>
      <c r="F97" s="65">
        <v>0.65069444444444446</v>
      </c>
      <c r="G97" s="303" t="s">
        <v>48</v>
      </c>
      <c r="H97" s="309" t="s">
        <v>187</v>
      </c>
      <c r="I97" s="101"/>
      <c r="J97" s="102"/>
      <c r="K97" s="98"/>
      <c r="L97" s="98"/>
      <c r="M97" s="97" t="s">
        <v>15</v>
      </c>
      <c r="N97" s="107" t="s">
        <v>17</v>
      </c>
      <c r="O97" s="103"/>
      <c r="P97" s="269" t="s">
        <v>47</v>
      </c>
      <c r="Q97" s="118">
        <f t="shared" si="3"/>
        <v>0.26388888888888884</v>
      </c>
    </row>
    <row r="98" spans="1:17" ht="35.1" customHeight="1" x14ac:dyDescent="0.2">
      <c r="A98" s="64">
        <v>54267</v>
      </c>
      <c r="B98" s="59" t="s">
        <v>25</v>
      </c>
      <c r="C98" s="60" t="s">
        <v>19</v>
      </c>
      <c r="D98" s="60" t="s">
        <v>68</v>
      </c>
      <c r="E98" s="70">
        <v>0.9145833333333333</v>
      </c>
      <c r="F98" s="65">
        <v>0.65069444444444446</v>
      </c>
      <c r="G98" s="303" t="s">
        <v>48</v>
      </c>
      <c r="H98" s="309" t="s">
        <v>35</v>
      </c>
      <c r="I98" s="101"/>
      <c r="J98" s="102"/>
      <c r="K98" s="98"/>
      <c r="L98" s="98"/>
      <c r="M98" s="97" t="s">
        <v>15</v>
      </c>
      <c r="N98" s="107" t="s">
        <v>17</v>
      </c>
      <c r="O98" s="103"/>
      <c r="P98" s="269" t="s">
        <v>47</v>
      </c>
      <c r="Q98" s="118">
        <f t="shared" si="3"/>
        <v>0.26388888888888884</v>
      </c>
    </row>
    <row r="99" spans="1:17" ht="35.1" customHeight="1" x14ac:dyDescent="0.2">
      <c r="A99" s="64">
        <v>54267</v>
      </c>
      <c r="B99" s="59" t="s">
        <v>25</v>
      </c>
      <c r="C99" s="60" t="s">
        <v>19</v>
      </c>
      <c r="D99" s="60" t="s">
        <v>68</v>
      </c>
      <c r="E99" s="70">
        <v>0.9145833333333333</v>
      </c>
      <c r="F99" s="65">
        <v>0.65069444444444446</v>
      </c>
      <c r="G99" s="303" t="s">
        <v>48</v>
      </c>
      <c r="H99" s="309" t="s">
        <v>188</v>
      </c>
      <c r="I99" s="101"/>
      <c r="J99" s="102"/>
      <c r="K99" s="98"/>
      <c r="L99" s="98"/>
      <c r="M99" s="97" t="s">
        <v>15</v>
      </c>
      <c r="N99" s="107" t="s">
        <v>17</v>
      </c>
      <c r="O99" s="103"/>
      <c r="P99" s="269" t="s">
        <v>47</v>
      </c>
      <c r="Q99" s="118">
        <f t="shared" si="3"/>
        <v>0.26388888888888884</v>
      </c>
    </row>
    <row r="100" spans="1:17" ht="35.1" customHeight="1" x14ac:dyDescent="0.2">
      <c r="A100" s="64">
        <v>54267</v>
      </c>
      <c r="B100" s="59" t="s">
        <v>25</v>
      </c>
      <c r="C100" s="60" t="s">
        <v>19</v>
      </c>
      <c r="D100" s="60" t="s">
        <v>68</v>
      </c>
      <c r="E100" s="70">
        <v>0.9145833333333333</v>
      </c>
      <c r="F100" s="65">
        <v>0.65069444444444446</v>
      </c>
      <c r="G100" s="303" t="s">
        <v>48</v>
      </c>
      <c r="H100" s="309" t="s">
        <v>189</v>
      </c>
      <c r="I100" s="101"/>
      <c r="J100" s="102"/>
      <c r="K100" s="98"/>
      <c r="L100" s="98"/>
      <c r="M100" s="97" t="s">
        <v>15</v>
      </c>
      <c r="N100" s="107" t="s">
        <v>17</v>
      </c>
      <c r="O100" s="103"/>
      <c r="P100" s="269" t="s">
        <v>47</v>
      </c>
      <c r="Q100" s="118">
        <f t="shared" si="3"/>
        <v>0.26388888888888884</v>
      </c>
    </row>
    <row r="101" spans="1:17" ht="35.1" customHeight="1" x14ac:dyDescent="0.2">
      <c r="A101" s="64">
        <v>54267</v>
      </c>
      <c r="B101" s="59" t="s">
        <v>25</v>
      </c>
      <c r="C101" s="60" t="s">
        <v>19</v>
      </c>
      <c r="D101" s="60" t="s">
        <v>68</v>
      </c>
      <c r="E101" s="70">
        <v>0.9145833333333333</v>
      </c>
      <c r="F101" s="65">
        <v>0.65069444444444446</v>
      </c>
      <c r="G101" s="303" t="s">
        <v>48</v>
      </c>
      <c r="H101" s="309" t="s">
        <v>190</v>
      </c>
      <c r="I101" s="101"/>
      <c r="J101" s="102"/>
      <c r="K101" s="98"/>
      <c r="L101" s="98"/>
      <c r="M101" s="97" t="s">
        <v>15</v>
      </c>
      <c r="N101" s="107" t="s">
        <v>17</v>
      </c>
      <c r="O101" s="103"/>
      <c r="P101" s="269" t="s">
        <v>47</v>
      </c>
      <c r="Q101" s="118">
        <f t="shared" si="3"/>
        <v>0.26388888888888884</v>
      </c>
    </row>
    <row r="102" spans="1:17" ht="35.1" customHeight="1" x14ac:dyDescent="0.2">
      <c r="A102" s="132">
        <v>54031</v>
      </c>
      <c r="B102" s="133" t="s">
        <v>25</v>
      </c>
      <c r="C102" s="134" t="s">
        <v>119</v>
      </c>
      <c r="D102" s="134" t="s">
        <v>120</v>
      </c>
      <c r="E102" s="136">
        <v>0.95000000000000007</v>
      </c>
      <c r="F102" s="135">
        <v>0.6875</v>
      </c>
      <c r="G102" s="307" t="s">
        <v>38</v>
      </c>
      <c r="H102" s="308" t="s">
        <v>192</v>
      </c>
      <c r="I102" s="101"/>
      <c r="J102" s="102"/>
      <c r="K102" s="98"/>
      <c r="L102" s="98"/>
      <c r="M102" s="97"/>
      <c r="N102" s="107"/>
      <c r="O102" s="103"/>
      <c r="P102" s="297" t="s">
        <v>47</v>
      </c>
      <c r="Q102" s="141">
        <f>IF(E102&lt;F102,E102-F102+24,E102-F102)</f>
        <v>0.26250000000000007</v>
      </c>
    </row>
    <row r="103" spans="1:17" ht="35.1" customHeight="1" x14ac:dyDescent="0.2">
      <c r="A103" s="132">
        <v>54031</v>
      </c>
      <c r="B103" s="133" t="s">
        <v>25</v>
      </c>
      <c r="C103" s="134" t="s">
        <v>119</v>
      </c>
      <c r="D103" s="134" t="s">
        <v>120</v>
      </c>
      <c r="E103" s="136">
        <v>0.95000000000000007</v>
      </c>
      <c r="F103" s="135">
        <v>0.6875</v>
      </c>
      <c r="G103" s="307" t="s">
        <v>38</v>
      </c>
      <c r="H103" s="308" t="s">
        <v>35</v>
      </c>
      <c r="I103" s="101"/>
      <c r="J103" s="102"/>
      <c r="K103" s="98"/>
      <c r="L103" s="98"/>
      <c r="M103" s="97"/>
      <c r="N103" s="107"/>
      <c r="O103" s="103"/>
      <c r="P103" s="297" t="s">
        <v>47</v>
      </c>
      <c r="Q103" s="141">
        <f>IF(E103&lt;F103,E103-F103+24,E103-F103)</f>
        <v>0.26250000000000007</v>
      </c>
    </row>
    <row r="104" spans="1:17" ht="35.1" customHeight="1" x14ac:dyDescent="0.2">
      <c r="A104" s="132">
        <v>54031</v>
      </c>
      <c r="B104" s="133" t="s">
        <v>25</v>
      </c>
      <c r="C104" s="134" t="s">
        <v>119</v>
      </c>
      <c r="D104" s="134" t="s">
        <v>120</v>
      </c>
      <c r="E104" s="136">
        <v>0.95000000000000007</v>
      </c>
      <c r="F104" s="135">
        <v>0.6875</v>
      </c>
      <c r="G104" s="307" t="s">
        <v>38</v>
      </c>
      <c r="H104" s="308" t="s">
        <v>188</v>
      </c>
      <c r="I104" s="101"/>
      <c r="J104" s="102"/>
      <c r="K104" s="98"/>
      <c r="L104" s="98"/>
      <c r="M104" s="97"/>
      <c r="N104" s="107"/>
      <c r="O104" s="103"/>
      <c r="P104" s="297" t="s">
        <v>47</v>
      </c>
      <c r="Q104" s="141">
        <f>IF(E104&lt;F104,E104-F104+24,E104-F104)</f>
        <v>0.26250000000000007</v>
      </c>
    </row>
    <row r="105" spans="1:17" ht="35.1" customHeight="1" x14ac:dyDescent="0.2">
      <c r="A105" s="64">
        <v>54215</v>
      </c>
      <c r="B105" s="59" t="s">
        <v>25</v>
      </c>
      <c r="C105" s="60" t="s">
        <v>19</v>
      </c>
      <c r="D105" s="60" t="s">
        <v>69</v>
      </c>
      <c r="E105" s="70">
        <v>0.91875000000000007</v>
      </c>
      <c r="F105" s="65">
        <v>0.73472222222222217</v>
      </c>
      <c r="G105" s="303" t="s">
        <v>44</v>
      </c>
      <c r="H105" s="304" t="s">
        <v>192</v>
      </c>
      <c r="I105" s="101"/>
      <c r="J105" s="102"/>
      <c r="K105" s="98"/>
      <c r="L105" s="98"/>
      <c r="M105" s="97" t="s">
        <v>15</v>
      </c>
      <c r="N105" s="107" t="s">
        <v>17</v>
      </c>
      <c r="O105" s="103"/>
      <c r="P105" s="269" t="s">
        <v>47</v>
      </c>
      <c r="Q105" s="118">
        <f t="shared" ref="Q105:Q118" si="4">IF(F105&lt;E105,E105-F105,E105-F105+24)</f>
        <v>0.1840277777777779</v>
      </c>
    </row>
    <row r="106" spans="1:17" ht="35.1" customHeight="1" x14ac:dyDescent="0.2">
      <c r="A106" s="64">
        <v>54215</v>
      </c>
      <c r="B106" s="59" t="s">
        <v>25</v>
      </c>
      <c r="C106" s="60" t="s">
        <v>19</v>
      </c>
      <c r="D106" s="60" t="s">
        <v>69</v>
      </c>
      <c r="E106" s="70">
        <v>0.91875000000000007</v>
      </c>
      <c r="F106" s="65">
        <v>0.73472222222222217</v>
      </c>
      <c r="G106" s="303" t="s">
        <v>44</v>
      </c>
      <c r="H106" s="304" t="s">
        <v>187</v>
      </c>
      <c r="I106" s="101"/>
      <c r="J106" s="102"/>
      <c r="K106" s="98"/>
      <c r="L106" s="98"/>
      <c r="M106" s="97" t="s">
        <v>15</v>
      </c>
      <c r="N106" s="107" t="s">
        <v>17</v>
      </c>
      <c r="O106" s="103"/>
      <c r="P106" s="269" t="s">
        <v>47</v>
      </c>
      <c r="Q106" s="118">
        <f t="shared" si="4"/>
        <v>0.1840277777777779</v>
      </c>
    </row>
    <row r="107" spans="1:17" ht="35.1" customHeight="1" x14ac:dyDescent="0.2">
      <c r="A107" s="64">
        <v>54215</v>
      </c>
      <c r="B107" s="59" t="s">
        <v>25</v>
      </c>
      <c r="C107" s="60" t="s">
        <v>19</v>
      </c>
      <c r="D107" s="60" t="s">
        <v>69</v>
      </c>
      <c r="E107" s="70">
        <v>0.91875000000000007</v>
      </c>
      <c r="F107" s="65">
        <v>0.73472222222222217</v>
      </c>
      <c r="G107" s="303" t="s">
        <v>44</v>
      </c>
      <c r="H107" s="304" t="s">
        <v>35</v>
      </c>
      <c r="I107" s="101"/>
      <c r="J107" s="102"/>
      <c r="K107" s="98"/>
      <c r="L107" s="98"/>
      <c r="M107" s="97" t="s">
        <v>15</v>
      </c>
      <c r="N107" s="107" t="s">
        <v>17</v>
      </c>
      <c r="O107" s="103"/>
      <c r="P107" s="269" t="s">
        <v>47</v>
      </c>
      <c r="Q107" s="118">
        <f t="shared" si="4"/>
        <v>0.1840277777777779</v>
      </c>
    </row>
    <row r="108" spans="1:17" ht="35.1" customHeight="1" x14ac:dyDescent="0.2">
      <c r="A108" s="64">
        <v>54215</v>
      </c>
      <c r="B108" s="59" t="s">
        <v>25</v>
      </c>
      <c r="C108" s="60" t="s">
        <v>19</v>
      </c>
      <c r="D108" s="60" t="s">
        <v>69</v>
      </c>
      <c r="E108" s="70">
        <v>0.91875000000000007</v>
      </c>
      <c r="F108" s="65">
        <v>0.73472222222222217</v>
      </c>
      <c r="G108" s="303" t="s">
        <v>44</v>
      </c>
      <c r="H108" s="304" t="s">
        <v>188</v>
      </c>
      <c r="I108" s="101"/>
      <c r="J108" s="102"/>
      <c r="K108" s="98"/>
      <c r="L108" s="98"/>
      <c r="M108" s="97" t="s">
        <v>15</v>
      </c>
      <c r="N108" s="107" t="s">
        <v>17</v>
      </c>
      <c r="O108" s="103"/>
      <c r="P108" s="269" t="s">
        <v>47</v>
      </c>
      <c r="Q108" s="118">
        <f t="shared" si="4"/>
        <v>0.1840277777777779</v>
      </c>
    </row>
    <row r="109" spans="1:17" ht="35.1" customHeight="1" x14ac:dyDescent="0.2">
      <c r="A109" s="64">
        <v>54215</v>
      </c>
      <c r="B109" s="59" t="s">
        <v>25</v>
      </c>
      <c r="C109" s="60" t="s">
        <v>19</v>
      </c>
      <c r="D109" s="60" t="s">
        <v>69</v>
      </c>
      <c r="E109" s="70">
        <v>0.91875000000000007</v>
      </c>
      <c r="F109" s="65">
        <v>0.73472222222222217</v>
      </c>
      <c r="G109" s="303" t="s">
        <v>44</v>
      </c>
      <c r="H109" s="304" t="s">
        <v>189</v>
      </c>
      <c r="I109" s="101"/>
      <c r="J109" s="102"/>
      <c r="K109" s="98"/>
      <c r="L109" s="98"/>
      <c r="M109" s="97" t="s">
        <v>15</v>
      </c>
      <c r="N109" s="107" t="s">
        <v>17</v>
      </c>
      <c r="O109" s="103"/>
      <c r="P109" s="269" t="s">
        <v>47</v>
      </c>
      <c r="Q109" s="118">
        <f t="shared" si="4"/>
        <v>0.1840277777777779</v>
      </c>
    </row>
    <row r="110" spans="1:17" ht="35.1" customHeight="1" x14ac:dyDescent="0.2">
      <c r="A110" s="64">
        <v>54253</v>
      </c>
      <c r="B110" s="59" t="s">
        <v>25</v>
      </c>
      <c r="C110" s="60" t="s">
        <v>19</v>
      </c>
      <c r="D110" s="60" t="s">
        <v>69</v>
      </c>
      <c r="E110" s="70">
        <v>0.94930555555555562</v>
      </c>
      <c r="F110" s="65">
        <v>0.65069444444444446</v>
      </c>
      <c r="G110" s="303" t="s">
        <v>42</v>
      </c>
      <c r="H110" s="304" t="s">
        <v>190</v>
      </c>
      <c r="I110" s="266"/>
      <c r="J110" s="267"/>
      <c r="K110" s="61"/>
      <c r="L110" s="61"/>
      <c r="M110" s="62"/>
      <c r="N110" s="268"/>
      <c r="O110" s="269"/>
      <c r="P110" s="269" t="s">
        <v>47</v>
      </c>
      <c r="Q110" s="118">
        <f t="shared" si="4"/>
        <v>0.29861111111111116</v>
      </c>
    </row>
    <row r="111" spans="1:17" ht="35.1" customHeight="1" x14ac:dyDescent="0.2">
      <c r="A111" s="64">
        <v>54221</v>
      </c>
      <c r="B111" s="59" t="s">
        <v>25</v>
      </c>
      <c r="C111" s="60" t="s">
        <v>19</v>
      </c>
      <c r="D111" s="60" t="s">
        <v>69</v>
      </c>
      <c r="E111" s="70">
        <v>1.0416666666666666E-2</v>
      </c>
      <c r="F111" s="65">
        <v>0.77430555555555547</v>
      </c>
      <c r="G111" s="303" t="s">
        <v>38</v>
      </c>
      <c r="H111" s="304" t="s">
        <v>35</v>
      </c>
      <c r="I111" s="266"/>
      <c r="J111" s="267"/>
      <c r="K111" s="61"/>
      <c r="L111" s="61"/>
      <c r="M111" s="62"/>
      <c r="N111" s="268"/>
      <c r="O111" s="269"/>
      <c r="P111" s="269" t="s">
        <v>47</v>
      </c>
      <c r="Q111" s="118">
        <f t="shared" si="4"/>
        <v>23.236111111111111</v>
      </c>
    </row>
    <row r="112" spans="1:17" ht="35.1" customHeight="1" x14ac:dyDescent="0.2">
      <c r="A112" s="119">
        <v>56117</v>
      </c>
      <c r="B112" s="120" t="s">
        <v>25</v>
      </c>
      <c r="C112" s="122" t="s">
        <v>103</v>
      </c>
      <c r="D112" s="122" t="s">
        <v>104</v>
      </c>
      <c r="E112" s="123">
        <v>0.99930555555555556</v>
      </c>
      <c r="F112" s="121">
        <v>0.8125</v>
      </c>
      <c r="G112" s="305" t="s">
        <v>105</v>
      </c>
      <c r="H112" s="306" t="s">
        <v>187</v>
      </c>
      <c r="I112" s="146"/>
      <c r="J112" s="147"/>
      <c r="K112" s="128"/>
      <c r="L112" s="128"/>
      <c r="M112" s="127"/>
      <c r="N112" s="127"/>
      <c r="O112" s="148"/>
      <c r="P112" s="148" t="s">
        <v>47</v>
      </c>
      <c r="Q112" s="129">
        <f t="shared" si="4"/>
        <v>0.18680555555555556</v>
      </c>
    </row>
    <row r="113" spans="1:17" ht="35.1" customHeight="1" x14ac:dyDescent="0.2">
      <c r="A113" s="64">
        <v>54198</v>
      </c>
      <c r="B113" s="59" t="s">
        <v>25</v>
      </c>
      <c r="C113" s="60" t="s">
        <v>19</v>
      </c>
      <c r="D113" s="60" t="s">
        <v>68</v>
      </c>
      <c r="E113" s="70">
        <v>3.1944444444444449E-2</v>
      </c>
      <c r="F113" s="65">
        <v>0.86875000000000002</v>
      </c>
      <c r="G113" s="303" t="s">
        <v>45</v>
      </c>
      <c r="H113" s="309" t="s">
        <v>192</v>
      </c>
      <c r="I113" s="101"/>
      <c r="J113" s="102"/>
      <c r="K113" s="98"/>
      <c r="L113" s="98"/>
      <c r="M113" s="97" t="s">
        <v>15</v>
      </c>
      <c r="N113" s="107" t="s">
        <v>17</v>
      </c>
      <c r="O113" s="103"/>
      <c r="P113" s="269" t="s">
        <v>64</v>
      </c>
      <c r="Q113" s="118">
        <f t="shared" si="4"/>
        <v>23.163194444444443</v>
      </c>
    </row>
    <row r="114" spans="1:17" ht="35.1" customHeight="1" x14ac:dyDescent="0.2">
      <c r="A114" s="64">
        <v>54198</v>
      </c>
      <c r="B114" s="59" t="s">
        <v>25</v>
      </c>
      <c r="C114" s="60" t="s">
        <v>19</v>
      </c>
      <c r="D114" s="60" t="s">
        <v>68</v>
      </c>
      <c r="E114" s="70">
        <v>3.1944444444444449E-2</v>
      </c>
      <c r="F114" s="65">
        <v>0.86875000000000002</v>
      </c>
      <c r="G114" s="303" t="s">
        <v>45</v>
      </c>
      <c r="H114" s="309" t="s">
        <v>187</v>
      </c>
      <c r="I114" s="101"/>
      <c r="J114" s="102"/>
      <c r="K114" s="98"/>
      <c r="L114" s="98"/>
      <c r="M114" s="97" t="s">
        <v>15</v>
      </c>
      <c r="N114" s="107" t="s">
        <v>17</v>
      </c>
      <c r="O114" s="103"/>
      <c r="P114" s="269" t="s">
        <v>64</v>
      </c>
      <c r="Q114" s="118">
        <f t="shared" si="4"/>
        <v>23.163194444444443</v>
      </c>
    </row>
    <row r="115" spans="1:17" ht="35.1" customHeight="1" x14ac:dyDescent="0.2">
      <c r="A115" s="64">
        <v>54198</v>
      </c>
      <c r="B115" s="59" t="s">
        <v>25</v>
      </c>
      <c r="C115" s="60" t="s">
        <v>19</v>
      </c>
      <c r="D115" s="60" t="s">
        <v>68</v>
      </c>
      <c r="E115" s="70">
        <v>3.1944444444444449E-2</v>
      </c>
      <c r="F115" s="65">
        <v>0.86875000000000002</v>
      </c>
      <c r="G115" s="303" t="s">
        <v>45</v>
      </c>
      <c r="H115" s="309" t="s">
        <v>35</v>
      </c>
      <c r="I115" s="101"/>
      <c r="J115" s="102"/>
      <c r="K115" s="98"/>
      <c r="L115" s="98"/>
      <c r="M115" s="97" t="s">
        <v>15</v>
      </c>
      <c r="N115" s="107" t="s">
        <v>17</v>
      </c>
      <c r="O115" s="103"/>
      <c r="P115" s="269" t="s">
        <v>64</v>
      </c>
      <c r="Q115" s="118">
        <f t="shared" si="4"/>
        <v>23.163194444444443</v>
      </c>
    </row>
    <row r="116" spans="1:17" ht="35.1" customHeight="1" x14ac:dyDescent="0.2">
      <c r="A116" s="64">
        <v>54198</v>
      </c>
      <c r="B116" s="59" t="s">
        <v>25</v>
      </c>
      <c r="C116" s="60" t="s">
        <v>19</v>
      </c>
      <c r="D116" s="60" t="s">
        <v>68</v>
      </c>
      <c r="E116" s="70">
        <v>3.1944444444444449E-2</v>
      </c>
      <c r="F116" s="65">
        <v>0.86875000000000002</v>
      </c>
      <c r="G116" s="303" t="s">
        <v>45</v>
      </c>
      <c r="H116" s="309" t="s">
        <v>188</v>
      </c>
      <c r="I116" s="101"/>
      <c r="J116" s="102"/>
      <c r="K116" s="98"/>
      <c r="L116" s="98"/>
      <c r="M116" s="97" t="s">
        <v>15</v>
      </c>
      <c r="N116" s="107" t="s">
        <v>17</v>
      </c>
      <c r="O116" s="103"/>
      <c r="P116" s="269" t="s">
        <v>64</v>
      </c>
      <c r="Q116" s="118">
        <f t="shared" si="4"/>
        <v>23.163194444444443</v>
      </c>
    </row>
    <row r="117" spans="1:17" ht="35.1" customHeight="1" x14ac:dyDescent="0.2">
      <c r="A117" s="64">
        <v>54198</v>
      </c>
      <c r="B117" s="59" t="s">
        <v>25</v>
      </c>
      <c r="C117" s="60" t="s">
        <v>19</v>
      </c>
      <c r="D117" s="60" t="s">
        <v>68</v>
      </c>
      <c r="E117" s="70">
        <v>3.1944444444444449E-2</v>
      </c>
      <c r="F117" s="65">
        <v>0.86875000000000002</v>
      </c>
      <c r="G117" s="303" t="s">
        <v>45</v>
      </c>
      <c r="H117" s="309" t="s">
        <v>189</v>
      </c>
      <c r="I117" s="101"/>
      <c r="J117" s="102"/>
      <c r="K117" s="98"/>
      <c r="L117" s="98"/>
      <c r="M117" s="97" t="s">
        <v>15</v>
      </c>
      <c r="N117" s="107" t="s">
        <v>17</v>
      </c>
      <c r="O117" s="103"/>
      <c r="P117" s="269" t="s">
        <v>64</v>
      </c>
      <c r="Q117" s="118">
        <f t="shared" si="4"/>
        <v>23.163194444444443</v>
      </c>
    </row>
    <row r="118" spans="1:17" ht="35.1" customHeight="1" thickBot="1" x14ac:dyDescent="0.25">
      <c r="A118" s="66">
        <v>54198</v>
      </c>
      <c r="B118" s="67" t="s">
        <v>25</v>
      </c>
      <c r="C118" s="68" t="s">
        <v>19</v>
      </c>
      <c r="D118" s="68" t="s">
        <v>68</v>
      </c>
      <c r="E118" s="310">
        <v>3.1944444444444449E-2</v>
      </c>
      <c r="F118" s="131">
        <v>0.86875000000000002</v>
      </c>
      <c r="G118" s="311" t="s">
        <v>45</v>
      </c>
      <c r="H118" s="312" t="s">
        <v>190</v>
      </c>
      <c r="I118" s="104"/>
      <c r="J118" s="105"/>
      <c r="K118" s="100"/>
      <c r="L118" s="100"/>
      <c r="M118" s="99" t="s">
        <v>15</v>
      </c>
      <c r="N118" s="130" t="s">
        <v>17</v>
      </c>
      <c r="O118" s="106"/>
      <c r="P118" s="313" t="s">
        <v>64</v>
      </c>
      <c r="Q118" s="314">
        <f t="shared" si="4"/>
        <v>23.163194444444443</v>
      </c>
    </row>
    <row r="119" spans="1:17" customFormat="1" ht="50.1" customHeight="1" x14ac:dyDescent="0.2"/>
    <row r="120" spans="1:17" customFormat="1" ht="35.1" customHeight="1" x14ac:dyDescent="0.2"/>
    <row r="121" spans="1:17" customFormat="1" ht="35.1" customHeight="1" x14ac:dyDescent="0.2"/>
    <row r="122" spans="1:17" customFormat="1" x14ac:dyDescent="0.2"/>
    <row r="123" spans="1:17" customFormat="1" ht="35.1" customHeight="1" x14ac:dyDescent="0.2"/>
    <row r="124" spans="1:17" customFormat="1" ht="35.1" customHeight="1" x14ac:dyDescent="0.2"/>
    <row r="125" spans="1:17" customFormat="1" ht="70.150000000000006" customHeight="1" x14ac:dyDescent="0.2"/>
    <row r="126" spans="1:17" ht="70.150000000000006" customHeight="1" x14ac:dyDescent="0.35">
      <c r="A126" s="12"/>
      <c r="B126" s="12"/>
      <c r="C126" s="12"/>
      <c r="D126" s="12"/>
      <c r="E126" s="12"/>
      <c r="F126" s="12"/>
      <c r="G126" s="12"/>
      <c r="H126" s="12"/>
      <c r="I126" s="57"/>
      <c r="J126" s="57"/>
      <c r="K126" s="57"/>
      <c r="L126" s="57"/>
      <c r="N126" s="12"/>
      <c r="O126" s="12"/>
    </row>
    <row r="127" spans="1:17" x14ac:dyDescent="0.2">
      <c r="N127" s="540"/>
      <c r="O127" s="541"/>
    </row>
  </sheetData>
  <mergeCells count="1">
    <mergeCell ref="N127:O127"/>
  </mergeCells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"/>
  <sheetViews>
    <sheetView zoomScale="55" zoomScaleNormal="55" workbookViewId="0">
      <selection activeCell="M71" sqref="M71"/>
    </sheetView>
  </sheetViews>
  <sheetFormatPr defaultColWidth="8.85546875" defaultRowHeight="12.75" x14ac:dyDescent="0.2"/>
  <cols>
    <col min="1" max="1" width="60.42578125" customWidth="1"/>
    <col min="2" max="2" width="7" customWidth="1"/>
    <col min="3" max="3" width="16" bestFit="1" customWidth="1"/>
    <col min="4" max="4" width="19.5703125" bestFit="1" customWidth="1"/>
    <col min="5" max="5" width="21.5703125" bestFit="1" customWidth="1"/>
    <col min="6" max="6" width="73.42578125" customWidth="1"/>
    <col min="7" max="7" width="24.28515625" customWidth="1"/>
    <col min="8" max="8" width="29.85546875" bestFit="1" customWidth="1"/>
    <col min="9" max="9" width="14.85546875" bestFit="1" customWidth="1"/>
    <col min="10" max="11" width="17.28515625" bestFit="1" customWidth="1"/>
    <col min="12" max="12" width="15.42578125" bestFit="1" customWidth="1"/>
    <col min="13" max="13" width="11.7109375" bestFit="1" customWidth="1"/>
    <col min="14" max="14" width="15.140625" bestFit="1" customWidth="1"/>
    <col min="15" max="15" width="15.42578125" bestFit="1" customWidth="1"/>
    <col min="16" max="16" width="29.5703125" bestFit="1" customWidth="1"/>
    <col min="17" max="17" width="26.28515625" bestFit="1" customWidth="1"/>
    <col min="18" max="18" width="25.140625" bestFit="1" customWidth="1"/>
    <col min="19" max="19" width="33.7109375" bestFit="1" customWidth="1"/>
    <col min="20" max="20" width="34.28515625" customWidth="1"/>
    <col min="21" max="21" width="56.7109375" bestFit="1" customWidth="1"/>
    <col min="22" max="22" width="14.28515625" bestFit="1" customWidth="1"/>
    <col min="23" max="23" width="48.7109375" customWidth="1"/>
    <col min="24" max="24" width="8.85546875" style="143"/>
    <col min="25" max="25" width="11" style="143" bestFit="1" customWidth="1"/>
    <col min="26" max="28" width="8.85546875" style="143"/>
    <col min="29" max="29" width="11" style="143" customWidth="1"/>
    <col min="30" max="16384" width="8.85546875" style="143"/>
  </cols>
  <sheetData>
    <row r="1" spans="1:23" ht="32.25" thickBot="1" x14ac:dyDescent="0.25">
      <c r="A1" s="234" t="s">
        <v>29</v>
      </c>
      <c r="B1" s="235" t="s">
        <v>94</v>
      </c>
      <c r="C1" s="234" t="s">
        <v>18</v>
      </c>
      <c r="D1" s="234" t="s">
        <v>65</v>
      </c>
      <c r="E1" s="234" t="s">
        <v>4</v>
      </c>
      <c r="F1" s="234" t="s">
        <v>5</v>
      </c>
      <c r="G1" s="234" t="s">
        <v>95</v>
      </c>
      <c r="H1" s="236" t="s">
        <v>1</v>
      </c>
      <c r="I1" s="237" t="s">
        <v>55</v>
      </c>
      <c r="J1" s="237" t="s">
        <v>56</v>
      </c>
      <c r="K1" s="237" t="s">
        <v>57</v>
      </c>
      <c r="L1" s="237" t="s">
        <v>39</v>
      </c>
      <c r="M1" s="237" t="s">
        <v>58</v>
      </c>
      <c r="N1" s="237" t="s">
        <v>59</v>
      </c>
      <c r="O1" s="237" t="s">
        <v>60</v>
      </c>
      <c r="P1" s="234" t="s">
        <v>6</v>
      </c>
      <c r="Q1" s="234" t="s">
        <v>7</v>
      </c>
      <c r="R1" s="236" t="s">
        <v>22</v>
      </c>
      <c r="S1" s="236" t="s">
        <v>23</v>
      </c>
      <c r="T1" s="238" t="s">
        <v>9</v>
      </c>
      <c r="U1" s="239" t="s">
        <v>11</v>
      </c>
      <c r="V1" s="240" t="s">
        <v>62</v>
      </c>
      <c r="W1" s="238" t="s">
        <v>93</v>
      </c>
    </row>
    <row r="2" spans="1:23" ht="35.1" customHeight="1" x14ac:dyDescent="0.2">
      <c r="A2" s="219">
        <v>51139</v>
      </c>
      <c r="B2" s="220" t="s">
        <v>24</v>
      </c>
      <c r="C2" s="221" t="s">
        <v>20</v>
      </c>
      <c r="D2" s="222" t="s">
        <v>66</v>
      </c>
      <c r="E2" s="223">
        <v>6.2499999999999995E-3</v>
      </c>
      <c r="F2" s="224">
        <v>0.78819444444444453</v>
      </c>
      <c r="G2" s="255" t="str">
        <f>CONCATENATE(HOUR(E2),"-",HOUR(E2)+1)</f>
        <v>0-1</v>
      </c>
      <c r="H2" s="225" t="s">
        <v>40</v>
      </c>
      <c r="I2" s="226"/>
      <c r="J2" s="227"/>
      <c r="K2" s="227"/>
      <c r="L2" s="227"/>
      <c r="M2" s="227"/>
      <c r="N2" s="227"/>
      <c r="O2" s="228" t="s">
        <v>60</v>
      </c>
      <c r="P2" s="229"/>
      <c r="Q2" s="230">
        <v>440</v>
      </c>
      <c r="R2" s="231">
        <f>IF(C2=Dati!$B$29,'M53_A_P '!E28+Dati!$B$30+Dati!$F$31,'M53_A_P '!E28+Dati!$E$30+Dati!$F$31)</f>
        <v>1.9256944444444444</v>
      </c>
      <c r="S2" s="231"/>
      <c r="T2" s="230" t="s">
        <v>17</v>
      </c>
      <c r="U2" s="232" t="s">
        <v>107</v>
      </c>
      <c r="V2" s="174" t="s">
        <v>63</v>
      </c>
      <c r="W2" s="233">
        <f t="shared" ref="W2:W27" si="0">IF(E2&lt;F2,E2-F2+24,E2-F2)</f>
        <v>23.218055555555555</v>
      </c>
    </row>
    <row r="3" spans="1:23" ht="35.1" customHeight="1" x14ac:dyDescent="0.2">
      <c r="A3" s="161">
        <v>55249</v>
      </c>
      <c r="B3" s="162" t="s">
        <v>24</v>
      </c>
      <c r="C3" s="163" t="s">
        <v>19</v>
      </c>
      <c r="D3" s="163" t="s">
        <v>68</v>
      </c>
      <c r="E3" s="164">
        <v>1.5277777777777777E-2</v>
      </c>
      <c r="F3" s="165">
        <v>0.83333333333333337</v>
      </c>
      <c r="G3" s="255" t="str">
        <f t="shared" ref="G3:G27" si="1">CONCATENATE(HOUR(E3),"-",HOUR(E3)+1)</f>
        <v>0-1</v>
      </c>
      <c r="H3" s="166" t="s">
        <v>42</v>
      </c>
      <c r="I3" s="167"/>
      <c r="J3" s="168" t="s">
        <v>56</v>
      </c>
      <c r="K3" s="168" t="s">
        <v>57</v>
      </c>
      <c r="L3" s="168" t="s">
        <v>39</v>
      </c>
      <c r="M3" s="168" t="s">
        <v>58</v>
      </c>
      <c r="N3" s="168" t="s">
        <v>59</v>
      </c>
      <c r="O3" s="169" t="s">
        <v>60</v>
      </c>
      <c r="P3" s="170" t="s">
        <v>16</v>
      </c>
      <c r="Q3" s="171">
        <v>440</v>
      </c>
      <c r="R3" s="172">
        <f>IF(C3=Dati!$B$29,'M53_A_P '!E56+Dati!$B$30+Dati!$F$31,'M53_A_P '!E56+Dati!$E$30+Dati!$F$31)</f>
        <v>1.8944444444444444</v>
      </c>
      <c r="S3" s="172"/>
      <c r="T3" s="171" t="s">
        <v>17</v>
      </c>
      <c r="U3" s="173"/>
      <c r="V3" s="174" t="s">
        <v>47</v>
      </c>
      <c r="W3" s="175">
        <f t="shared" si="0"/>
        <v>23.181944444444444</v>
      </c>
    </row>
    <row r="4" spans="1:23" ht="35.1" customHeight="1" x14ac:dyDescent="0.2">
      <c r="A4" s="161">
        <v>55036</v>
      </c>
      <c r="B4" s="162" t="s">
        <v>24</v>
      </c>
      <c r="C4" s="163" t="s">
        <v>20</v>
      </c>
      <c r="D4" s="163" t="s">
        <v>66</v>
      </c>
      <c r="E4" s="164">
        <v>5.2083333333333336E-2</v>
      </c>
      <c r="F4" s="165">
        <v>0.95833333333333337</v>
      </c>
      <c r="G4" s="255" t="str">
        <f t="shared" si="1"/>
        <v>1-2</v>
      </c>
      <c r="H4" s="166" t="s">
        <v>41</v>
      </c>
      <c r="I4" s="167"/>
      <c r="J4" s="168" t="s">
        <v>56</v>
      </c>
      <c r="K4" s="168" t="s">
        <v>57</v>
      </c>
      <c r="L4" s="168" t="s">
        <v>39</v>
      </c>
      <c r="M4" s="168" t="s">
        <v>58</v>
      </c>
      <c r="N4" s="168" t="s">
        <v>59</v>
      </c>
      <c r="O4" s="169"/>
      <c r="P4" s="170"/>
      <c r="Q4" s="171">
        <v>440</v>
      </c>
      <c r="R4" s="172" t="e">
        <f>IF(C4=Dati!$B$29,'M53_A_P '!#REF!+Dati!$B$30+Dati!$F$31,'M53_A_P '!#REF!+Dati!$E$30+Dati!$F$31)</f>
        <v>#REF!</v>
      </c>
      <c r="S4" s="172"/>
      <c r="T4" s="171" t="s">
        <v>17</v>
      </c>
      <c r="U4" s="173" t="s">
        <v>107</v>
      </c>
      <c r="V4" s="176" t="s">
        <v>63</v>
      </c>
      <c r="W4" s="175">
        <f t="shared" si="0"/>
        <v>23.09375</v>
      </c>
    </row>
    <row r="5" spans="1:23" ht="35.1" customHeight="1" x14ac:dyDescent="0.2">
      <c r="A5" s="161">
        <v>53040</v>
      </c>
      <c r="B5" s="162" t="s">
        <v>24</v>
      </c>
      <c r="C5" s="177" t="s">
        <v>20</v>
      </c>
      <c r="D5" s="163" t="s">
        <v>66</v>
      </c>
      <c r="E5" s="164">
        <v>5.9027777777777783E-2</v>
      </c>
      <c r="F5" s="165">
        <v>0.64097222222222217</v>
      </c>
      <c r="G5" s="255" t="str">
        <f t="shared" si="1"/>
        <v>1-2</v>
      </c>
      <c r="H5" s="166" t="s">
        <v>38</v>
      </c>
      <c r="I5" s="167"/>
      <c r="J5" s="168" t="s">
        <v>56</v>
      </c>
      <c r="K5" s="168" t="s">
        <v>57</v>
      </c>
      <c r="L5" s="168" t="s">
        <v>39</v>
      </c>
      <c r="M5" s="168" t="s">
        <v>58</v>
      </c>
      <c r="N5" s="168" t="s">
        <v>59</v>
      </c>
      <c r="O5" s="169" t="s">
        <v>60</v>
      </c>
      <c r="P5" s="170" t="s">
        <v>16</v>
      </c>
      <c r="Q5" s="171">
        <v>440</v>
      </c>
      <c r="R5" s="172" t="e">
        <f>IF(C5=Dati!$B$29,'M53_A_P '!#REF!+Dati!$B$30+Dati!$F$31,'M53_A_P '!#REF!+Dati!$E$30+Dati!$F$31)</f>
        <v>#REF!</v>
      </c>
      <c r="S5" s="172"/>
      <c r="T5" s="171" t="s">
        <v>17</v>
      </c>
      <c r="U5" s="173" t="s">
        <v>107</v>
      </c>
      <c r="V5" s="176" t="s">
        <v>64</v>
      </c>
      <c r="W5" s="175">
        <f t="shared" si="0"/>
        <v>23.418055555555554</v>
      </c>
    </row>
    <row r="6" spans="1:23" ht="35.1" customHeight="1" x14ac:dyDescent="0.2">
      <c r="A6" s="161">
        <v>55282</v>
      </c>
      <c r="B6" s="162" t="s">
        <v>24</v>
      </c>
      <c r="C6" s="163" t="s">
        <v>19</v>
      </c>
      <c r="D6" s="163" t="s">
        <v>67</v>
      </c>
      <c r="E6" s="164">
        <v>6.5277777777777782E-2</v>
      </c>
      <c r="F6" s="165">
        <v>0.96736111111111101</v>
      </c>
      <c r="G6" s="255" t="str">
        <f t="shared" si="1"/>
        <v>1-2</v>
      </c>
      <c r="H6" s="166" t="s">
        <v>41</v>
      </c>
      <c r="I6" s="167"/>
      <c r="J6" s="168" t="s">
        <v>56</v>
      </c>
      <c r="K6" s="168" t="s">
        <v>57</v>
      </c>
      <c r="L6" s="168"/>
      <c r="M6" s="168" t="s">
        <v>58</v>
      </c>
      <c r="N6" s="168" t="s">
        <v>59</v>
      </c>
      <c r="O6" s="169"/>
      <c r="P6" s="170" t="s">
        <v>16</v>
      </c>
      <c r="Q6" s="171">
        <v>440</v>
      </c>
      <c r="R6" s="172">
        <f>IF(C6=Dati!$B$29,'M53_A_P '!E29+Dati!$B$30+Dati!$F$31,'M53_A_P '!E29+Dati!$E$30+Dati!$F$31)</f>
        <v>1.9652777777777779</v>
      </c>
      <c r="S6" s="172"/>
      <c r="T6" s="171" t="s">
        <v>17</v>
      </c>
      <c r="U6" s="173"/>
      <c r="V6" s="176" t="s">
        <v>63</v>
      </c>
      <c r="W6" s="175">
        <f t="shared" si="0"/>
        <v>23.097916666666666</v>
      </c>
    </row>
    <row r="7" spans="1:23" ht="35.1" customHeight="1" x14ac:dyDescent="0.2">
      <c r="A7" s="161">
        <v>55270</v>
      </c>
      <c r="B7" s="162" t="s">
        <v>24</v>
      </c>
      <c r="C7" s="163" t="s">
        <v>19</v>
      </c>
      <c r="D7" s="163" t="s">
        <v>69</v>
      </c>
      <c r="E7" s="164">
        <v>7.7083333333333337E-2</v>
      </c>
      <c r="F7" s="165">
        <v>0.96527777777777779</v>
      </c>
      <c r="G7" s="255" t="str">
        <f t="shared" si="1"/>
        <v>1-2</v>
      </c>
      <c r="H7" s="166" t="s">
        <v>44</v>
      </c>
      <c r="I7" s="167"/>
      <c r="J7" s="168"/>
      <c r="K7" s="168" t="s">
        <v>57</v>
      </c>
      <c r="L7" s="168" t="s">
        <v>39</v>
      </c>
      <c r="M7" s="168" t="s">
        <v>58</v>
      </c>
      <c r="N7" s="168"/>
      <c r="O7" s="169"/>
      <c r="P7" s="170" t="s">
        <v>16</v>
      </c>
      <c r="Q7" s="171">
        <v>400</v>
      </c>
      <c r="R7" s="172">
        <f>IF(C7=Dati!$B$29,'M53_A_P '!E31+Dati!$B$30+Dati!$F$31,'M53_A_P '!E31+Dati!$E$30+Dati!$F$31)</f>
        <v>1.9861111111111112</v>
      </c>
      <c r="S7" s="172"/>
      <c r="T7" s="171" t="s">
        <v>17</v>
      </c>
      <c r="U7" s="173"/>
      <c r="V7" s="176" t="s">
        <v>63</v>
      </c>
      <c r="W7" s="175">
        <f t="shared" si="0"/>
        <v>23.111805555555556</v>
      </c>
    </row>
    <row r="8" spans="1:23" ht="35.1" customHeight="1" x14ac:dyDescent="0.2">
      <c r="A8" s="161">
        <v>55292</v>
      </c>
      <c r="B8" s="162" t="s">
        <v>24</v>
      </c>
      <c r="C8" s="163" t="s">
        <v>19</v>
      </c>
      <c r="D8" s="163" t="s">
        <v>68</v>
      </c>
      <c r="E8" s="164">
        <v>7.7083333333333337E-2</v>
      </c>
      <c r="F8" s="165">
        <v>0.96875</v>
      </c>
      <c r="G8" s="255" t="str">
        <f t="shared" si="1"/>
        <v>1-2</v>
      </c>
      <c r="H8" s="166" t="s">
        <v>44</v>
      </c>
      <c r="I8" s="167"/>
      <c r="J8" s="168" t="s">
        <v>56</v>
      </c>
      <c r="K8" s="168"/>
      <c r="L8" s="168"/>
      <c r="M8" s="168"/>
      <c r="N8" s="168" t="s">
        <v>59</v>
      </c>
      <c r="O8" s="169"/>
      <c r="P8" s="170" t="s">
        <v>16</v>
      </c>
      <c r="Q8" s="171">
        <v>400</v>
      </c>
      <c r="R8" s="172">
        <f>IF(C8=Dati!$B$29,'M53_A_P '!E36+Dati!$B$30+Dati!$F$31,'M53_A_P '!E36+Dati!$E$30+Dati!$F$31)</f>
        <v>1.3298611111111112</v>
      </c>
      <c r="S8" s="172"/>
      <c r="T8" s="171" t="s">
        <v>17</v>
      </c>
      <c r="U8" s="173"/>
      <c r="V8" s="176" t="s">
        <v>63</v>
      </c>
      <c r="W8" s="175">
        <f t="shared" si="0"/>
        <v>23.108333333333334</v>
      </c>
    </row>
    <row r="9" spans="1:23" ht="35.1" customHeight="1" x14ac:dyDescent="0.2">
      <c r="A9" s="161">
        <v>53222</v>
      </c>
      <c r="B9" s="162" t="s">
        <v>24</v>
      </c>
      <c r="C9" s="163" t="s">
        <v>19</v>
      </c>
      <c r="D9" s="163" t="s">
        <v>68</v>
      </c>
      <c r="E9" s="164">
        <v>8.4027777777777771E-2</v>
      </c>
      <c r="F9" s="165">
        <v>0.88263888888888886</v>
      </c>
      <c r="G9" s="255" t="str">
        <f t="shared" si="1"/>
        <v>2-3</v>
      </c>
      <c r="H9" s="166" t="s">
        <v>38</v>
      </c>
      <c r="I9" s="167"/>
      <c r="J9" s="168" t="s">
        <v>56</v>
      </c>
      <c r="K9" s="168" t="s">
        <v>57</v>
      </c>
      <c r="L9" s="168" t="s">
        <v>39</v>
      </c>
      <c r="M9" s="168" t="s">
        <v>58</v>
      </c>
      <c r="N9" s="168" t="s">
        <v>59</v>
      </c>
      <c r="O9" s="169" t="s">
        <v>60</v>
      </c>
      <c r="P9" s="170" t="s">
        <v>16</v>
      </c>
      <c r="Q9" s="171">
        <v>440</v>
      </c>
      <c r="R9" s="172">
        <f>IF(C9=Dati!$B$29,'M53_A_P '!E41+Dati!$B$30+Dati!$F$31,'M53_A_P '!E41+Dati!$E$30+Dati!$F$31)</f>
        <v>1.3979166666666667</v>
      </c>
      <c r="S9" s="172"/>
      <c r="T9" s="171" t="s">
        <v>17</v>
      </c>
      <c r="U9" s="173" t="s">
        <v>107</v>
      </c>
      <c r="V9" s="176" t="s">
        <v>63</v>
      </c>
      <c r="W9" s="175">
        <f t="shared" si="0"/>
        <v>23.201388888888889</v>
      </c>
    </row>
    <row r="10" spans="1:23" ht="35.1" customHeight="1" x14ac:dyDescent="0.2">
      <c r="A10" s="161">
        <v>51131</v>
      </c>
      <c r="B10" s="162" t="s">
        <v>24</v>
      </c>
      <c r="C10" s="163" t="s">
        <v>19</v>
      </c>
      <c r="D10" s="163" t="s">
        <v>68</v>
      </c>
      <c r="E10" s="164">
        <v>0.22222222222222221</v>
      </c>
      <c r="F10" s="165">
        <v>0.98472222222222217</v>
      </c>
      <c r="G10" s="255" t="str">
        <f t="shared" si="1"/>
        <v>5-6</v>
      </c>
      <c r="H10" s="166" t="s">
        <v>45</v>
      </c>
      <c r="I10" s="167"/>
      <c r="J10" s="168" t="s">
        <v>56</v>
      </c>
      <c r="K10" s="168" t="s">
        <v>57</v>
      </c>
      <c r="L10" s="168" t="s">
        <v>39</v>
      </c>
      <c r="M10" s="168" t="s">
        <v>58</v>
      </c>
      <c r="N10" s="168" t="s">
        <v>59</v>
      </c>
      <c r="O10" s="139"/>
      <c r="P10" s="170" t="s">
        <v>16</v>
      </c>
      <c r="Q10" s="171">
        <v>440</v>
      </c>
      <c r="R10" s="172">
        <f>IF(C10=Dati!$B$29,'M53_A_P '!E42+Dati!$B$30+Dati!$F$31,'M53_A_P '!E42+Dati!$E$30+Dati!$F$31)</f>
        <v>1.3972222222222221</v>
      </c>
      <c r="S10" s="172"/>
      <c r="T10" s="171" t="s">
        <v>17</v>
      </c>
      <c r="U10" s="173" t="s">
        <v>107</v>
      </c>
      <c r="V10" s="176" t="s">
        <v>63</v>
      </c>
      <c r="W10" s="175">
        <f t="shared" si="0"/>
        <v>23.237500000000001</v>
      </c>
    </row>
    <row r="11" spans="1:23" ht="35.1" customHeight="1" x14ac:dyDescent="0.2">
      <c r="A11" s="161">
        <v>55119</v>
      </c>
      <c r="B11" s="162" t="s">
        <v>24</v>
      </c>
      <c r="C11" s="163" t="s">
        <v>103</v>
      </c>
      <c r="D11" s="163" t="s">
        <v>104</v>
      </c>
      <c r="E11" s="164">
        <v>0.29166666666666669</v>
      </c>
      <c r="F11" s="165">
        <v>0.14583333333333334</v>
      </c>
      <c r="G11" s="255" t="str">
        <f t="shared" si="1"/>
        <v>7-8</v>
      </c>
      <c r="H11" s="166" t="s">
        <v>105</v>
      </c>
      <c r="I11" s="167"/>
      <c r="J11" s="168"/>
      <c r="K11" s="168"/>
      <c r="L11" s="168"/>
      <c r="M11" s="168"/>
      <c r="N11" s="138"/>
      <c r="O11" s="169"/>
      <c r="P11" s="170"/>
      <c r="Q11" s="171">
        <v>440</v>
      </c>
      <c r="R11" s="172">
        <f>IF(C11=Dati!$B$29,'M53_A_P '!E43+Dati!$B$30+Dati!$F$31,'M53_A_P '!E43+Dati!$E$30+Dati!$F$31)</f>
        <v>1.4444444444444444</v>
      </c>
      <c r="S11" s="172"/>
      <c r="T11" s="171"/>
      <c r="U11" s="173"/>
      <c r="V11" s="176" t="s">
        <v>47</v>
      </c>
      <c r="W11" s="175">
        <f t="shared" si="0"/>
        <v>0.14583333333333334</v>
      </c>
    </row>
    <row r="12" spans="1:23" ht="35.1" customHeight="1" x14ac:dyDescent="0.2">
      <c r="A12" s="161">
        <v>51044</v>
      </c>
      <c r="B12" s="162" t="s">
        <v>24</v>
      </c>
      <c r="C12" s="177" t="s">
        <v>20</v>
      </c>
      <c r="D12" s="163" t="s">
        <v>66</v>
      </c>
      <c r="E12" s="164">
        <v>0.30555555555555552</v>
      </c>
      <c r="F12" s="165">
        <v>0.16527777777777777</v>
      </c>
      <c r="G12" s="255" t="str">
        <f t="shared" si="1"/>
        <v>7-8</v>
      </c>
      <c r="H12" s="166" t="s">
        <v>40</v>
      </c>
      <c r="I12" s="167" t="s">
        <v>55</v>
      </c>
      <c r="J12" s="168" t="s">
        <v>56</v>
      </c>
      <c r="K12" s="168" t="s">
        <v>57</v>
      </c>
      <c r="L12" s="168" t="s">
        <v>39</v>
      </c>
      <c r="M12" s="168" t="s">
        <v>58</v>
      </c>
      <c r="N12" s="168" t="s">
        <v>59</v>
      </c>
      <c r="O12" s="169" t="s">
        <v>60</v>
      </c>
      <c r="P12" s="170"/>
      <c r="Q12" s="171">
        <v>440</v>
      </c>
      <c r="R12" s="172" t="e">
        <f>IF(C12=Dati!$B$29,'M53_A_P '!#REF!+Dati!$B$30+Dati!$F$31,'M53_A_P '!#REF!+Dati!$E$30+Dati!$F$31)</f>
        <v>#REF!</v>
      </c>
      <c r="S12" s="172"/>
      <c r="T12" s="171" t="s">
        <v>17</v>
      </c>
      <c r="U12" s="173" t="s">
        <v>107</v>
      </c>
      <c r="V12" s="176" t="s">
        <v>63</v>
      </c>
      <c r="W12" s="175">
        <f t="shared" si="0"/>
        <v>0.14027777777777775</v>
      </c>
    </row>
    <row r="13" spans="1:23" ht="35.1" customHeight="1" x14ac:dyDescent="0.2">
      <c r="A13" s="161">
        <v>53228</v>
      </c>
      <c r="B13" s="162" t="s">
        <v>24</v>
      </c>
      <c r="C13" s="163" t="s">
        <v>19</v>
      </c>
      <c r="D13" s="163" t="s">
        <v>69</v>
      </c>
      <c r="E13" s="164">
        <v>0.3347222222222222</v>
      </c>
      <c r="F13" s="165">
        <v>0.10833333333333334</v>
      </c>
      <c r="G13" s="255" t="str">
        <f t="shared" si="1"/>
        <v>8-9</v>
      </c>
      <c r="H13" s="166" t="s">
        <v>38</v>
      </c>
      <c r="I13" s="167"/>
      <c r="J13" s="168"/>
      <c r="K13" s="138"/>
      <c r="L13" s="168"/>
      <c r="M13" s="138"/>
      <c r="N13" s="168"/>
      <c r="O13" s="169"/>
      <c r="P13" s="170" t="s">
        <v>14</v>
      </c>
      <c r="Q13" s="171">
        <v>440</v>
      </c>
      <c r="R13" s="172">
        <f>IF(C13=Dati!$B$29,'M53_A_P '!E51+Dati!$B$30+Dati!$F$31,'M53_A_P '!E51+Dati!$E$30+Dati!$F$31)</f>
        <v>1.7361111111111112</v>
      </c>
      <c r="S13" s="172"/>
      <c r="T13" s="171"/>
      <c r="U13" s="173"/>
      <c r="V13" s="176" t="s">
        <v>63</v>
      </c>
      <c r="W13" s="175">
        <f t="shared" si="0"/>
        <v>0.22638888888888886</v>
      </c>
    </row>
    <row r="14" spans="1:23" ht="35.1" customHeight="1" x14ac:dyDescent="0.2">
      <c r="A14" s="161">
        <v>56100</v>
      </c>
      <c r="B14" s="162" t="s">
        <v>24</v>
      </c>
      <c r="C14" s="163" t="s">
        <v>19</v>
      </c>
      <c r="D14" s="163" t="s">
        <v>89</v>
      </c>
      <c r="E14" s="164">
        <v>0.53472222222222221</v>
      </c>
      <c r="F14" s="165">
        <v>0.40833333333333338</v>
      </c>
      <c r="G14" s="255" t="str">
        <f t="shared" si="1"/>
        <v>12-13</v>
      </c>
      <c r="H14" s="166" t="s">
        <v>90</v>
      </c>
      <c r="I14" s="167"/>
      <c r="J14" s="168"/>
      <c r="K14" s="168" t="s">
        <v>57</v>
      </c>
      <c r="L14" s="168"/>
      <c r="M14" s="168"/>
      <c r="N14" s="168"/>
      <c r="O14" s="169"/>
      <c r="P14" s="170"/>
      <c r="Q14" s="171">
        <v>440</v>
      </c>
      <c r="R14" s="172" t="e">
        <f>IF(C14=Dati!$B$29,'M53_A_P '!#REF!+Dati!$B$30+Dati!$F$31,'M53_A_P '!#REF!+Dati!$E$30+Dati!$F$31)</f>
        <v>#REF!</v>
      </c>
      <c r="S14" s="172"/>
      <c r="T14" s="171" t="s">
        <v>17</v>
      </c>
      <c r="U14" s="173"/>
      <c r="V14" s="176" t="s">
        <v>47</v>
      </c>
      <c r="W14" s="175">
        <f t="shared" si="0"/>
        <v>0.12638888888888883</v>
      </c>
    </row>
    <row r="15" spans="1:23" ht="35.1" customHeight="1" x14ac:dyDescent="0.2">
      <c r="A15" s="161">
        <v>55262</v>
      </c>
      <c r="B15" s="162" t="s">
        <v>24</v>
      </c>
      <c r="C15" s="163" t="s">
        <v>19</v>
      </c>
      <c r="D15" s="163" t="s">
        <v>69</v>
      </c>
      <c r="E15" s="164">
        <v>0.58124999999999993</v>
      </c>
      <c r="F15" s="165">
        <v>0.45833333333333331</v>
      </c>
      <c r="G15" s="255" t="str">
        <f t="shared" si="1"/>
        <v>13-14</v>
      </c>
      <c r="H15" s="166" t="s">
        <v>44</v>
      </c>
      <c r="I15" s="167" t="s">
        <v>55</v>
      </c>
      <c r="J15" s="168" t="s">
        <v>56</v>
      </c>
      <c r="K15" s="168" t="s">
        <v>57</v>
      </c>
      <c r="L15" s="168" t="s">
        <v>39</v>
      </c>
      <c r="M15" s="168" t="s">
        <v>58</v>
      </c>
      <c r="N15" s="168" t="s">
        <v>59</v>
      </c>
      <c r="O15" s="169"/>
      <c r="P15" s="170" t="s">
        <v>14</v>
      </c>
      <c r="Q15" s="171">
        <v>400</v>
      </c>
      <c r="R15" s="172">
        <f>IF(C15=Dati!$B$29,'M53_A_P '!E44+Dati!$B$30+Dati!$F$31,'M53_A_P '!E44+Dati!$E$30+Dati!$F$31)</f>
        <v>1.5270833333333333</v>
      </c>
      <c r="S15" s="172"/>
      <c r="T15" s="171" t="s">
        <v>17</v>
      </c>
      <c r="U15" s="173"/>
      <c r="V15" s="178" t="s">
        <v>63</v>
      </c>
      <c r="W15" s="175">
        <f t="shared" si="0"/>
        <v>0.12291666666666662</v>
      </c>
    </row>
    <row r="16" spans="1:23" ht="35.1" customHeight="1" x14ac:dyDescent="0.2">
      <c r="A16" s="161">
        <v>55114</v>
      </c>
      <c r="B16" s="162" t="s">
        <v>24</v>
      </c>
      <c r="C16" s="163" t="s">
        <v>20</v>
      </c>
      <c r="D16" s="163" t="s">
        <v>66</v>
      </c>
      <c r="E16" s="164">
        <v>0.62013888888888891</v>
      </c>
      <c r="F16" s="165">
        <v>0.50486111111111109</v>
      </c>
      <c r="G16" s="255" t="str">
        <f t="shared" si="1"/>
        <v>14-15</v>
      </c>
      <c r="H16" s="166" t="s">
        <v>41</v>
      </c>
      <c r="I16" s="167"/>
      <c r="J16" s="168" t="s">
        <v>56</v>
      </c>
      <c r="K16" s="168" t="s">
        <v>57</v>
      </c>
      <c r="L16" s="168" t="s">
        <v>39</v>
      </c>
      <c r="M16" s="168" t="s">
        <v>58</v>
      </c>
      <c r="N16" s="168" t="s">
        <v>59</v>
      </c>
      <c r="O16" s="169"/>
      <c r="P16" s="170"/>
      <c r="Q16" s="171">
        <v>440</v>
      </c>
      <c r="R16" s="172">
        <f>IF(C16=Dati!$B$29,'M53_A_P '!E45+Dati!$B$30+Dati!$F$31,'M53_A_P '!E45+Dati!$E$30+Dati!$F$31)</f>
        <v>1.4902777777777778</v>
      </c>
      <c r="S16" s="172"/>
      <c r="T16" s="171" t="s">
        <v>17</v>
      </c>
      <c r="U16" s="173" t="s">
        <v>107</v>
      </c>
      <c r="V16" s="178" t="s">
        <v>63</v>
      </c>
      <c r="W16" s="175">
        <f t="shared" si="0"/>
        <v>0.11527777777777781</v>
      </c>
    </row>
    <row r="17" spans="1:23" ht="35.1" customHeight="1" x14ac:dyDescent="0.2">
      <c r="A17" s="161">
        <v>62225</v>
      </c>
      <c r="B17" s="162" t="s">
        <v>24</v>
      </c>
      <c r="C17" s="163" t="s">
        <v>19</v>
      </c>
      <c r="D17" s="163" t="s">
        <v>68</v>
      </c>
      <c r="E17" s="179">
        <v>0.70138888888888884</v>
      </c>
      <c r="F17" s="165">
        <v>0.375</v>
      </c>
      <c r="G17" s="255" t="str">
        <f t="shared" si="1"/>
        <v>16-17</v>
      </c>
      <c r="H17" s="166" t="s">
        <v>48</v>
      </c>
      <c r="I17" s="180"/>
      <c r="J17" s="181" t="s">
        <v>56</v>
      </c>
      <c r="K17" s="181" t="s">
        <v>57</v>
      </c>
      <c r="L17" s="181" t="s">
        <v>39</v>
      </c>
      <c r="M17" s="181" t="s">
        <v>58</v>
      </c>
      <c r="N17" s="181" t="s">
        <v>59</v>
      </c>
      <c r="O17" s="182"/>
      <c r="P17" s="170" t="s">
        <v>14</v>
      </c>
      <c r="Q17" s="171">
        <v>440</v>
      </c>
      <c r="R17" s="172" t="e">
        <f>IF(C17=Dati!$B$29,'M53_A_P '!#REF!+Dati!$B$30+Dati!$F$31,'M53_A_P '!#REF!+Dati!$E$30+Dati!$F$31)</f>
        <v>#REF!</v>
      </c>
      <c r="S17" s="172"/>
      <c r="T17" s="171" t="s">
        <v>17</v>
      </c>
      <c r="U17" s="173"/>
      <c r="V17" s="176" t="s">
        <v>47</v>
      </c>
      <c r="W17" s="175">
        <f t="shared" si="0"/>
        <v>0.32638888888888884</v>
      </c>
    </row>
    <row r="18" spans="1:23" ht="35.1" customHeight="1" x14ac:dyDescent="0.2">
      <c r="A18" s="161">
        <v>51048</v>
      </c>
      <c r="B18" s="162" t="s">
        <v>24</v>
      </c>
      <c r="C18" s="177" t="s">
        <v>20</v>
      </c>
      <c r="D18" s="163" t="s">
        <v>66</v>
      </c>
      <c r="E18" s="164">
        <v>0.70833333333333337</v>
      </c>
      <c r="F18" s="165">
        <v>0.5131944444444444</v>
      </c>
      <c r="G18" s="255" t="str">
        <f t="shared" si="1"/>
        <v>17-18</v>
      </c>
      <c r="H18" s="166" t="s">
        <v>40</v>
      </c>
      <c r="I18" s="167" t="s">
        <v>55</v>
      </c>
      <c r="J18" s="168" t="s">
        <v>56</v>
      </c>
      <c r="K18" s="168" t="s">
        <v>57</v>
      </c>
      <c r="L18" s="168" t="s">
        <v>39</v>
      </c>
      <c r="M18" s="168" t="s">
        <v>58</v>
      </c>
      <c r="N18" s="168" t="s">
        <v>59</v>
      </c>
      <c r="O18" s="169"/>
      <c r="P18" s="170"/>
      <c r="Q18" s="171">
        <v>440</v>
      </c>
      <c r="R18" s="172">
        <f>IF(C18=Dati!$B$29,'M53_A_P '!E47+Dati!$B$30+Dati!$F$31,'M53_A_P '!E47+Dati!$E$30+Dati!$F$31)</f>
        <v>1.7256944444444444</v>
      </c>
      <c r="S18" s="172"/>
      <c r="T18" s="171" t="s">
        <v>17</v>
      </c>
      <c r="U18" s="173" t="s">
        <v>107</v>
      </c>
      <c r="V18" s="176" t="s">
        <v>64</v>
      </c>
      <c r="W18" s="175">
        <f t="shared" si="0"/>
        <v>0.19513888888888897</v>
      </c>
    </row>
    <row r="19" spans="1:23" ht="35.1" customHeight="1" x14ac:dyDescent="0.2">
      <c r="A19" s="161">
        <v>53020</v>
      </c>
      <c r="B19" s="162" t="s">
        <v>24</v>
      </c>
      <c r="C19" s="163" t="s">
        <v>20</v>
      </c>
      <c r="D19" s="163" t="s">
        <v>66</v>
      </c>
      <c r="E19" s="164">
        <v>0.72777777777777775</v>
      </c>
      <c r="F19" s="165">
        <v>0.42430555555555555</v>
      </c>
      <c r="G19" s="255" t="str">
        <f t="shared" si="1"/>
        <v>17-18</v>
      </c>
      <c r="H19" s="166" t="s">
        <v>38</v>
      </c>
      <c r="I19" s="167" t="s">
        <v>55</v>
      </c>
      <c r="J19" s="168" t="s">
        <v>56</v>
      </c>
      <c r="K19" s="168" t="s">
        <v>57</v>
      </c>
      <c r="L19" s="168" t="s">
        <v>39</v>
      </c>
      <c r="M19" s="168" t="s">
        <v>58</v>
      </c>
      <c r="N19" s="168" t="s">
        <v>59</v>
      </c>
      <c r="O19" s="169"/>
      <c r="P19" s="170" t="s">
        <v>14</v>
      </c>
      <c r="Q19" s="171">
        <v>440</v>
      </c>
      <c r="R19" s="172">
        <f>IF(C19=Dati!$B$29,'M53_A_P '!E49+Dati!$B$30+Dati!$F$31,'M53_A_P '!E49+Dati!$E$30+Dati!$F$31)</f>
        <v>1.6229166666666666</v>
      </c>
      <c r="S19" s="172"/>
      <c r="T19" s="171" t="s">
        <v>17</v>
      </c>
      <c r="U19" s="173" t="s">
        <v>107</v>
      </c>
      <c r="V19" s="176" t="s">
        <v>63</v>
      </c>
      <c r="W19" s="175">
        <f t="shared" si="0"/>
        <v>0.3034722222222222</v>
      </c>
    </row>
    <row r="20" spans="1:23" ht="35.1" customHeight="1" x14ac:dyDescent="0.2">
      <c r="A20" s="161">
        <v>55105</v>
      </c>
      <c r="B20" s="162" t="s">
        <v>24</v>
      </c>
      <c r="C20" s="163" t="s">
        <v>19</v>
      </c>
      <c r="D20" s="163" t="s">
        <v>69</v>
      </c>
      <c r="E20" s="164">
        <v>0.75138888888888899</v>
      </c>
      <c r="F20" s="165">
        <v>0.64374999999999993</v>
      </c>
      <c r="G20" s="255" t="str">
        <f t="shared" si="1"/>
        <v>18-19</v>
      </c>
      <c r="H20" s="166" t="s">
        <v>44</v>
      </c>
      <c r="I20" s="167"/>
      <c r="J20" s="168"/>
      <c r="K20" s="168"/>
      <c r="L20" s="168"/>
      <c r="M20" s="168"/>
      <c r="N20" s="138"/>
      <c r="O20" s="169"/>
      <c r="P20" s="170" t="s">
        <v>14</v>
      </c>
      <c r="Q20" s="171">
        <v>400</v>
      </c>
      <c r="R20" s="172">
        <f>IF(C20=Dati!$B$29,'M53_A_P '!E52+Dati!$B$30+Dati!$F$31,'M53_A_P '!E52+Dati!$E$30+Dati!$F$31)</f>
        <v>2.0006944444444441</v>
      </c>
      <c r="S20" s="172"/>
      <c r="T20" s="171"/>
      <c r="U20" s="173"/>
      <c r="V20" s="176" t="s">
        <v>63</v>
      </c>
      <c r="W20" s="175">
        <f t="shared" si="0"/>
        <v>0.10763888888888906</v>
      </c>
    </row>
    <row r="21" spans="1:23" ht="35.1" customHeight="1" x14ac:dyDescent="0.2">
      <c r="A21" s="161">
        <v>55264</v>
      </c>
      <c r="B21" s="162" t="s">
        <v>24</v>
      </c>
      <c r="C21" s="163" t="s">
        <v>19</v>
      </c>
      <c r="D21" s="163" t="s">
        <v>68</v>
      </c>
      <c r="E21" s="164">
        <v>0.75763888888888886</v>
      </c>
      <c r="F21" s="165">
        <v>0.64374999999999993</v>
      </c>
      <c r="G21" s="255" t="str">
        <f t="shared" si="1"/>
        <v>18-19</v>
      </c>
      <c r="H21" s="166" t="s">
        <v>44</v>
      </c>
      <c r="I21" s="167"/>
      <c r="J21" s="168"/>
      <c r="K21" s="168" t="s">
        <v>57</v>
      </c>
      <c r="L21" s="168"/>
      <c r="M21" s="168"/>
      <c r="N21" s="168"/>
      <c r="O21" s="169"/>
      <c r="P21" s="170" t="s">
        <v>14</v>
      </c>
      <c r="Q21" s="171">
        <v>400</v>
      </c>
      <c r="R21" s="172" t="e">
        <f>IF(C21=Dati!$B$29,'M53_A_P '!#REF!+Dati!$B$30+Dati!$F$31,'M53_A_P '!#REF!+Dati!$E$30+Dati!$F$31)</f>
        <v>#REF!</v>
      </c>
      <c r="S21" s="172"/>
      <c r="T21" s="171" t="s">
        <v>17</v>
      </c>
      <c r="U21" s="173"/>
      <c r="V21" s="176" t="s">
        <v>63</v>
      </c>
      <c r="W21" s="175">
        <f t="shared" si="0"/>
        <v>0.11388888888888893</v>
      </c>
    </row>
    <row r="22" spans="1:23" ht="35.1" customHeight="1" x14ac:dyDescent="0.2">
      <c r="A22" s="161">
        <v>53030</v>
      </c>
      <c r="B22" s="162" t="s">
        <v>24</v>
      </c>
      <c r="C22" s="163" t="s">
        <v>20</v>
      </c>
      <c r="D22" s="163" t="s">
        <v>66</v>
      </c>
      <c r="E22" s="164">
        <v>0.79027777777777775</v>
      </c>
      <c r="F22" s="165">
        <v>0.4777777777777778</v>
      </c>
      <c r="G22" s="255" t="str">
        <f t="shared" si="1"/>
        <v>18-19</v>
      </c>
      <c r="H22" s="166" t="s">
        <v>38</v>
      </c>
      <c r="I22" s="167" t="s">
        <v>55</v>
      </c>
      <c r="J22" s="168"/>
      <c r="K22" s="168" t="s">
        <v>57</v>
      </c>
      <c r="L22" s="168"/>
      <c r="M22" s="168" t="s">
        <v>58</v>
      </c>
      <c r="N22" s="168"/>
      <c r="O22" s="169"/>
      <c r="P22" s="170" t="s">
        <v>14</v>
      </c>
      <c r="Q22" s="171">
        <v>440</v>
      </c>
      <c r="R22" s="172">
        <f>IF(C22=Dati!$B$29,'M53_A_P '!E50+Dati!$B$30+Dati!$F$31,'M53_A_P '!E50+Dati!$E$30+Dati!$F$31)</f>
        <v>1.8229166666666665</v>
      </c>
      <c r="S22" s="172"/>
      <c r="T22" s="171" t="s">
        <v>17</v>
      </c>
      <c r="U22" s="173" t="s">
        <v>107</v>
      </c>
      <c r="V22" s="176" t="s">
        <v>63</v>
      </c>
      <c r="W22" s="175">
        <f t="shared" si="0"/>
        <v>0.31249999999999994</v>
      </c>
    </row>
    <row r="23" spans="1:23" ht="35.1" customHeight="1" x14ac:dyDescent="0.2">
      <c r="A23" s="161">
        <v>53249</v>
      </c>
      <c r="B23" s="162" t="s">
        <v>24</v>
      </c>
      <c r="C23" s="163" t="s">
        <v>19</v>
      </c>
      <c r="D23" s="163" t="s">
        <v>68</v>
      </c>
      <c r="E23" s="164">
        <v>0.80902777777777779</v>
      </c>
      <c r="F23" s="165">
        <v>0.54583333333333328</v>
      </c>
      <c r="G23" s="255" t="str">
        <f t="shared" si="1"/>
        <v>19-20</v>
      </c>
      <c r="H23" s="166" t="s">
        <v>38</v>
      </c>
      <c r="I23" s="167"/>
      <c r="J23" s="168"/>
      <c r="K23" s="138"/>
      <c r="L23" s="168"/>
      <c r="M23" s="168"/>
      <c r="N23" s="138"/>
      <c r="O23" s="169"/>
      <c r="P23" s="170" t="s">
        <v>14</v>
      </c>
      <c r="Q23" s="171">
        <v>440</v>
      </c>
      <c r="R23" s="172" t="e">
        <f>IF(C23=Dati!$B$29,'M53_A_P '!#REF!+Dati!$B$30+Dati!$F$31,'M53_A_P '!#REF!+Dati!$E$30+Dati!$F$31)</f>
        <v>#REF!</v>
      </c>
      <c r="S23" s="172"/>
      <c r="T23" s="171"/>
      <c r="U23" s="173"/>
      <c r="V23" s="176" t="s">
        <v>63</v>
      </c>
      <c r="W23" s="175">
        <f t="shared" si="0"/>
        <v>0.26319444444444451</v>
      </c>
    </row>
    <row r="24" spans="1:23" ht="35.1" customHeight="1" x14ac:dyDescent="0.2">
      <c r="A24" s="161">
        <v>55266</v>
      </c>
      <c r="B24" s="162" t="s">
        <v>24</v>
      </c>
      <c r="C24" s="163" t="s">
        <v>19</v>
      </c>
      <c r="D24" s="163" t="s">
        <v>69</v>
      </c>
      <c r="E24" s="164">
        <v>0.85763888888888884</v>
      </c>
      <c r="F24" s="165">
        <v>0.7270833333333333</v>
      </c>
      <c r="G24" s="255" t="str">
        <f t="shared" si="1"/>
        <v>20-21</v>
      </c>
      <c r="H24" s="166" t="s">
        <v>44</v>
      </c>
      <c r="I24" s="167" t="s">
        <v>55</v>
      </c>
      <c r="J24" s="168" t="s">
        <v>56</v>
      </c>
      <c r="K24" s="168" t="s">
        <v>57</v>
      </c>
      <c r="L24" s="168" t="s">
        <v>39</v>
      </c>
      <c r="M24" s="168" t="s">
        <v>58</v>
      </c>
      <c r="N24" s="168" t="s">
        <v>59</v>
      </c>
      <c r="O24" s="169"/>
      <c r="P24" s="170" t="s">
        <v>14</v>
      </c>
      <c r="Q24" s="171">
        <v>400</v>
      </c>
      <c r="R24" s="172" t="e">
        <f>IF(C24=Dati!$B$29,'M53_A_P '!#REF!+Dati!$B$30+Dati!$F$31,'M53_A_P '!#REF!+Dati!$E$30+Dati!$F$31)</f>
        <v>#REF!</v>
      </c>
      <c r="S24" s="172"/>
      <c r="T24" s="171" t="s">
        <v>17</v>
      </c>
      <c r="U24" s="173"/>
      <c r="V24" s="176" t="s">
        <v>63</v>
      </c>
      <c r="W24" s="175">
        <f t="shared" si="0"/>
        <v>0.13055555555555554</v>
      </c>
    </row>
    <row r="25" spans="1:23" ht="35.1" customHeight="1" x14ac:dyDescent="0.2">
      <c r="A25" s="161">
        <v>55269</v>
      </c>
      <c r="B25" s="162" t="s">
        <v>24</v>
      </c>
      <c r="C25" s="163" t="s">
        <v>19</v>
      </c>
      <c r="D25" s="163" t="s">
        <v>69</v>
      </c>
      <c r="E25" s="164">
        <v>0.89236111111111116</v>
      </c>
      <c r="F25" s="165">
        <v>0.76388888888888884</v>
      </c>
      <c r="G25" s="255" t="str">
        <f t="shared" si="1"/>
        <v>21-22</v>
      </c>
      <c r="H25" s="166" t="s">
        <v>44</v>
      </c>
      <c r="I25" s="167"/>
      <c r="J25" s="168"/>
      <c r="K25" s="168"/>
      <c r="L25" s="168"/>
      <c r="M25" s="168"/>
      <c r="N25" s="168" t="s">
        <v>59</v>
      </c>
      <c r="O25" s="169"/>
      <c r="P25" s="170" t="s">
        <v>14</v>
      </c>
      <c r="Q25" s="171">
        <v>400</v>
      </c>
      <c r="R25" s="172" t="e">
        <f>IF(C25=Dati!$B$29,'M53_A_P '!#REF!+Dati!$B$30+Dati!$F$31,'M53_A_P '!#REF!+Dati!$E$30+Dati!$F$31)</f>
        <v>#REF!</v>
      </c>
      <c r="S25" s="172"/>
      <c r="T25" s="171" t="s">
        <v>17</v>
      </c>
      <c r="U25" s="173"/>
      <c r="V25" s="176" t="s">
        <v>63</v>
      </c>
      <c r="W25" s="175">
        <f t="shared" si="0"/>
        <v>0.12847222222222232</v>
      </c>
    </row>
    <row r="26" spans="1:23" ht="35.1" customHeight="1" x14ac:dyDescent="0.2">
      <c r="A26" s="161">
        <v>54219</v>
      </c>
      <c r="B26" s="162" t="s">
        <v>24</v>
      </c>
      <c r="C26" s="163" t="s">
        <v>19</v>
      </c>
      <c r="D26" s="163" t="s">
        <v>100</v>
      </c>
      <c r="E26" s="164">
        <v>0.96180555555555547</v>
      </c>
      <c r="F26" s="165">
        <v>0.81458333333333333</v>
      </c>
      <c r="G26" s="255" t="str">
        <f t="shared" si="1"/>
        <v>23-24</v>
      </c>
      <c r="H26" s="166" t="s">
        <v>43</v>
      </c>
      <c r="I26" s="167" t="s">
        <v>55</v>
      </c>
      <c r="J26" s="168" t="s">
        <v>56</v>
      </c>
      <c r="K26" s="168" t="s">
        <v>57</v>
      </c>
      <c r="L26" s="168" t="s">
        <v>39</v>
      </c>
      <c r="M26" s="168" t="s">
        <v>58</v>
      </c>
      <c r="N26" s="168"/>
      <c r="O26" s="169"/>
      <c r="P26" s="183" t="s">
        <v>14</v>
      </c>
      <c r="Q26" s="171">
        <v>440</v>
      </c>
      <c r="R26" s="172" t="e">
        <f>IF(C26=Dati!$B$29,'M53_A_P '!#REF!+Dati!$B$30+Dati!$F$31,'M53_A_P '!#REF!+Dati!$E$30+Dati!$F$31)</f>
        <v>#REF!</v>
      </c>
      <c r="S26" s="172"/>
      <c r="T26" s="171" t="s">
        <v>17</v>
      </c>
      <c r="U26" s="173"/>
      <c r="V26" s="176" t="s">
        <v>64</v>
      </c>
      <c r="W26" s="175">
        <f t="shared" si="0"/>
        <v>0.14722222222222214</v>
      </c>
    </row>
    <row r="27" spans="1:23" ht="35.1" customHeight="1" thickBot="1" x14ac:dyDescent="0.25">
      <c r="A27" s="184">
        <v>55116</v>
      </c>
      <c r="B27" s="185" t="s">
        <v>24</v>
      </c>
      <c r="C27" s="186" t="s">
        <v>103</v>
      </c>
      <c r="D27" s="186" t="s">
        <v>104</v>
      </c>
      <c r="E27" s="187">
        <v>0.96527777777777779</v>
      </c>
      <c r="F27" s="188">
        <v>0.77777777777777779</v>
      </c>
      <c r="G27" s="256" t="str">
        <f t="shared" si="1"/>
        <v>23-24</v>
      </c>
      <c r="H27" s="189" t="s">
        <v>105</v>
      </c>
      <c r="I27" s="263"/>
      <c r="J27" s="191"/>
      <c r="K27" s="191"/>
      <c r="L27" s="191"/>
      <c r="M27" s="191"/>
      <c r="N27" s="191"/>
      <c r="O27" s="192"/>
      <c r="P27" s="193" t="s">
        <v>14</v>
      </c>
      <c r="Q27" s="194">
        <v>440</v>
      </c>
      <c r="R27" s="195" t="e">
        <f>IF(C27=Dati!$B$29,'M53_A_P '!#REF!+Dati!$B$30+Dati!$F$31,'M53_A_P '!#REF!+Dati!$E$30+Dati!$F$31)</f>
        <v>#REF!</v>
      </c>
      <c r="S27" s="195"/>
      <c r="T27" s="194"/>
      <c r="U27" s="196"/>
      <c r="V27" s="197" t="s">
        <v>47</v>
      </c>
      <c r="W27" s="198">
        <f t="shared" si="0"/>
        <v>0.1875</v>
      </c>
    </row>
    <row r="28" spans="1:23" ht="54.6" customHeight="1" x14ac:dyDescent="0.2">
      <c r="A28" s="150">
        <v>54251</v>
      </c>
      <c r="B28" s="151" t="s">
        <v>25</v>
      </c>
      <c r="C28" s="152" t="s">
        <v>19</v>
      </c>
      <c r="D28" s="152" t="s">
        <v>69</v>
      </c>
      <c r="E28" s="199">
        <v>0.29166666666666669</v>
      </c>
      <c r="F28" s="200">
        <v>6.9444444444444434E-2</v>
      </c>
      <c r="G28" s="257" t="str">
        <f>CONCATENATE(HOUR(F28),"-",HOUR(F28)+1)</f>
        <v>1-2</v>
      </c>
      <c r="H28" s="201" t="s">
        <v>44</v>
      </c>
      <c r="I28" s="153"/>
      <c r="J28" s="154" t="s">
        <v>56</v>
      </c>
      <c r="K28" s="154" t="s">
        <v>57</v>
      </c>
      <c r="L28" s="154" t="s">
        <v>39</v>
      </c>
      <c r="M28" s="154" t="s">
        <v>58</v>
      </c>
      <c r="N28" s="154" t="s">
        <v>59</v>
      </c>
      <c r="O28" s="155"/>
      <c r="P28" s="156" t="s">
        <v>14</v>
      </c>
      <c r="Q28" s="157">
        <v>400</v>
      </c>
      <c r="R28" s="158"/>
      <c r="S28" s="202">
        <f>IF(C28=Dati!$B$29,'M53_A_P '!F31-Dati!$B$31+Dati!$F$31,'M53_A_P '!F31-Dati!$E$31+Dati!$F$31)</f>
        <v>1.6944444444444444</v>
      </c>
      <c r="T28" s="203" t="s">
        <v>17</v>
      </c>
      <c r="U28" s="159"/>
      <c r="V28" s="160" t="s">
        <v>47</v>
      </c>
      <c r="W28" s="204">
        <f t="shared" ref="W28:W55" si="2">IF(F28&lt;E28,E28-F28,E28-F28+24)</f>
        <v>0.22222222222222227</v>
      </c>
    </row>
    <row r="29" spans="1:23" ht="35.1" customHeight="1" x14ac:dyDescent="0.2">
      <c r="A29" s="161">
        <v>54240</v>
      </c>
      <c r="B29" s="162" t="s">
        <v>25</v>
      </c>
      <c r="C29" s="177" t="s">
        <v>20</v>
      </c>
      <c r="D29" s="163" t="s">
        <v>66</v>
      </c>
      <c r="E29" s="165">
        <v>0.29444444444444445</v>
      </c>
      <c r="F29" s="163">
        <v>0.12361111111111112</v>
      </c>
      <c r="G29" s="258" t="str">
        <f t="shared" ref="G29:G55" si="3">CONCATENATE(HOUR(F29),"-",HOUR(F29)+1)</f>
        <v>2-3</v>
      </c>
      <c r="H29" s="166" t="s">
        <v>40</v>
      </c>
      <c r="I29" s="167" t="s">
        <v>55</v>
      </c>
      <c r="J29" s="168"/>
      <c r="K29" s="168"/>
      <c r="L29" s="168"/>
      <c r="M29" s="168"/>
      <c r="N29" s="168"/>
      <c r="O29" s="169"/>
      <c r="P29" s="170"/>
      <c r="Q29" s="171">
        <v>440</v>
      </c>
      <c r="R29" s="172"/>
      <c r="S29" s="205">
        <f>IF(C29=Dati!$B$29,'M53_A_P '!F36-Dati!$B$31+Dati!$F$31,'M53_A_P '!F36-Dati!$E$31+Dati!$F$31)</f>
        <v>1.0416666666666667</v>
      </c>
      <c r="T29" s="171" t="s">
        <v>17</v>
      </c>
      <c r="U29" s="173" t="s">
        <v>107</v>
      </c>
      <c r="V29" s="176" t="s">
        <v>64</v>
      </c>
      <c r="W29" s="206">
        <f t="shared" si="2"/>
        <v>0.17083333333333334</v>
      </c>
    </row>
    <row r="30" spans="1:23" ht="35.1" customHeight="1" x14ac:dyDescent="0.2">
      <c r="A30" s="161">
        <v>54243</v>
      </c>
      <c r="B30" s="162" t="s">
        <v>25</v>
      </c>
      <c r="C30" s="163" t="s">
        <v>19</v>
      </c>
      <c r="D30" s="163" t="s">
        <v>69</v>
      </c>
      <c r="E30" s="165">
        <v>0.38611111111111113</v>
      </c>
      <c r="F30" s="164">
        <v>0.15972222222222224</v>
      </c>
      <c r="G30" s="258" t="str">
        <f t="shared" si="3"/>
        <v>3-4</v>
      </c>
      <c r="H30" s="166" t="s">
        <v>44</v>
      </c>
      <c r="I30" s="167" t="s">
        <v>55</v>
      </c>
      <c r="J30" s="168"/>
      <c r="K30" s="168" t="s">
        <v>57</v>
      </c>
      <c r="L30" s="168" t="s">
        <v>39</v>
      </c>
      <c r="M30" s="168" t="s">
        <v>58</v>
      </c>
      <c r="N30" s="168" t="s">
        <v>59</v>
      </c>
      <c r="O30" s="169"/>
      <c r="P30" s="170" t="s">
        <v>14</v>
      </c>
      <c r="Q30" s="171">
        <v>400</v>
      </c>
      <c r="R30" s="172"/>
      <c r="S30" s="205">
        <f>IF(C30=Dati!$B$29,'M53_A_P '!F41-Dati!$B$31+Dati!$F$31,'M53_A_P '!F41-Dati!$E$31+Dati!$F$31)</f>
        <v>1.1493055555555556</v>
      </c>
      <c r="T30" s="207" t="s">
        <v>17</v>
      </c>
      <c r="U30" s="173"/>
      <c r="V30" s="176" t="s">
        <v>47</v>
      </c>
      <c r="W30" s="206">
        <f t="shared" si="2"/>
        <v>0.22638888888888889</v>
      </c>
    </row>
    <row r="31" spans="1:23" ht="35.1" customHeight="1" x14ac:dyDescent="0.2">
      <c r="A31" s="161">
        <v>54247</v>
      </c>
      <c r="B31" s="162" t="s">
        <v>25</v>
      </c>
      <c r="C31" s="163" t="s">
        <v>19</v>
      </c>
      <c r="D31" s="163" t="s">
        <v>68</v>
      </c>
      <c r="E31" s="165">
        <v>0.38611111111111113</v>
      </c>
      <c r="F31" s="164">
        <v>0.16666666666666666</v>
      </c>
      <c r="G31" s="258" t="str">
        <f t="shared" si="3"/>
        <v>4-5</v>
      </c>
      <c r="H31" s="166" t="s">
        <v>44</v>
      </c>
      <c r="I31" s="167"/>
      <c r="J31" s="168" t="s">
        <v>56</v>
      </c>
      <c r="K31" s="168"/>
      <c r="L31" s="168"/>
      <c r="M31" s="168"/>
      <c r="N31" s="168"/>
      <c r="O31" s="169"/>
      <c r="P31" s="170" t="s">
        <v>14</v>
      </c>
      <c r="Q31" s="171">
        <v>400</v>
      </c>
      <c r="R31" s="172"/>
      <c r="S31" s="205">
        <f>IF(C31=Dati!$B$29,'M53_A_P '!F42-Dati!$B$31+Dati!$F$31,'M53_A_P '!F42-Dati!$E$31+Dati!$F$31)</f>
        <v>1.1979166666666667</v>
      </c>
      <c r="T31" s="207" t="s">
        <v>17</v>
      </c>
      <c r="U31" s="173"/>
      <c r="V31" s="176" t="s">
        <v>47</v>
      </c>
      <c r="W31" s="206">
        <f t="shared" si="2"/>
        <v>0.21944444444444447</v>
      </c>
    </row>
    <row r="32" spans="1:23" ht="35.1" customHeight="1" x14ac:dyDescent="0.2">
      <c r="A32" s="161">
        <v>54020</v>
      </c>
      <c r="B32" s="162" t="s">
        <v>25</v>
      </c>
      <c r="C32" s="177" t="s">
        <v>20</v>
      </c>
      <c r="D32" s="163" t="s">
        <v>66</v>
      </c>
      <c r="E32" s="165">
        <v>0.3888888888888889</v>
      </c>
      <c r="F32" s="163">
        <v>0.18333333333333335</v>
      </c>
      <c r="G32" s="258" t="str">
        <f t="shared" si="3"/>
        <v>4-5</v>
      </c>
      <c r="H32" s="166" t="s">
        <v>40</v>
      </c>
      <c r="I32" s="167" t="s">
        <v>55</v>
      </c>
      <c r="J32" s="168" t="s">
        <v>56</v>
      </c>
      <c r="K32" s="168" t="s">
        <v>57</v>
      </c>
      <c r="L32" s="168" t="s">
        <v>39</v>
      </c>
      <c r="M32" s="168" t="s">
        <v>58</v>
      </c>
      <c r="N32" s="168" t="s">
        <v>59</v>
      </c>
      <c r="O32" s="169"/>
      <c r="P32" s="170"/>
      <c r="Q32" s="171">
        <v>440</v>
      </c>
      <c r="R32" s="172"/>
      <c r="S32" s="205">
        <f>IF(C32=Dati!$B$29,'M53_A_P '!F43-Dati!$B$31+Dati!$F$31,'M53_A_P '!F43-Dati!$E$31+Dati!$F$31)</f>
        <v>1.2430555555555556</v>
      </c>
      <c r="T32" s="171" t="s">
        <v>17</v>
      </c>
      <c r="U32" s="173" t="s">
        <v>107</v>
      </c>
      <c r="V32" s="176" t="s">
        <v>63</v>
      </c>
      <c r="W32" s="206">
        <f t="shared" si="2"/>
        <v>0.20555555555555555</v>
      </c>
    </row>
    <row r="33" spans="1:23" ht="35.1" customHeight="1" x14ac:dyDescent="0.2">
      <c r="A33" s="161">
        <v>54229</v>
      </c>
      <c r="B33" s="162" t="s">
        <v>25</v>
      </c>
      <c r="C33" s="163" t="s">
        <v>19</v>
      </c>
      <c r="D33" s="163" t="s">
        <v>89</v>
      </c>
      <c r="E33" s="165">
        <v>0.32777777777777778</v>
      </c>
      <c r="F33" s="164">
        <v>0.20833333333333334</v>
      </c>
      <c r="G33" s="258" t="str">
        <f t="shared" si="3"/>
        <v>5-6</v>
      </c>
      <c r="H33" s="166" t="s">
        <v>90</v>
      </c>
      <c r="I33" s="180"/>
      <c r="J33" s="181"/>
      <c r="K33" s="181" t="s">
        <v>57</v>
      </c>
      <c r="L33" s="181"/>
      <c r="M33" s="181"/>
      <c r="N33" s="181"/>
      <c r="O33" s="182"/>
      <c r="P33" s="170" t="s">
        <v>14</v>
      </c>
      <c r="Q33" s="171">
        <v>440</v>
      </c>
      <c r="R33" s="172"/>
      <c r="S33" s="205" t="e">
        <f>IF(C33=Dati!$B$29,'M53_A_P '!#REF!-Dati!$B$31+Dati!$F$31,'M53_A_P '!#REF!-Dati!$E$31+Dati!$F$31)</f>
        <v>#REF!</v>
      </c>
      <c r="T33" s="207" t="s">
        <v>17</v>
      </c>
      <c r="U33" s="173"/>
      <c r="V33" s="176" t="s">
        <v>47</v>
      </c>
      <c r="W33" s="206">
        <f t="shared" si="2"/>
        <v>0.11944444444444444</v>
      </c>
    </row>
    <row r="34" spans="1:23" ht="35.1" customHeight="1" x14ac:dyDescent="0.2">
      <c r="A34" s="161">
        <v>56115</v>
      </c>
      <c r="B34" s="162" t="s">
        <v>25</v>
      </c>
      <c r="C34" s="163" t="s">
        <v>103</v>
      </c>
      <c r="D34" s="163" t="s">
        <v>104</v>
      </c>
      <c r="E34" s="165">
        <v>0.37708333333333338</v>
      </c>
      <c r="F34" s="177">
        <v>0.23263888888888887</v>
      </c>
      <c r="G34" s="258" t="str">
        <f t="shared" si="3"/>
        <v>5-6</v>
      </c>
      <c r="H34" s="166" t="s">
        <v>105</v>
      </c>
      <c r="I34" s="167"/>
      <c r="J34" s="168"/>
      <c r="K34" s="168"/>
      <c r="L34" s="168"/>
      <c r="M34" s="168"/>
      <c r="N34" s="168"/>
      <c r="O34" s="139"/>
      <c r="P34" s="170" t="s">
        <v>14</v>
      </c>
      <c r="Q34" s="171">
        <v>440</v>
      </c>
      <c r="R34" s="172"/>
      <c r="S34" s="205" t="e">
        <f>IF(C34=Dati!$B$29,'M53_A_P '!#REF!-Dati!$B$31+Dati!$F$31,'M53_A_P '!#REF!-Dati!$E$31+Dati!$F$31)</f>
        <v>#REF!</v>
      </c>
      <c r="T34" s="171"/>
      <c r="U34" s="173"/>
      <c r="V34" s="176" t="s">
        <v>47</v>
      </c>
      <c r="W34" s="206">
        <f t="shared" si="2"/>
        <v>0.14444444444444451</v>
      </c>
    </row>
    <row r="35" spans="1:23" ht="35.1" customHeight="1" x14ac:dyDescent="0.2">
      <c r="A35" s="161">
        <v>54238</v>
      </c>
      <c r="B35" s="162" t="s">
        <v>25</v>
      </c>
      <c r="C35" s="177" t="s">
        <v>20</v>
      </c>
      <c r="D35" s="163" t="s">
        <v>66</v>
      </c>
      <c r="E35" s="165">
        <v>0.37638888888888888</v>
      </c>
      <c r="F35" s="163">
        <v>0.28125</v>
      </c>
      <c r="G35" s="258" t="str">
        <f t="shared" si="3"/>
        <v>6-7</v>
      </c>
      <c r="H35" s="166" t="s">
        <v>41</v>
      </c>
      <c r="I35" s="167"/>
      <c r="J35" s="168" t="s">
        <v>56</v>
      </c>
      <c r="K35" s="168" t="s">
        <v>57</v>
      </c>
      <c r="L35" s="168" t="s">
        <v>39</v>
      </c>
      <c r="M35" s="168" t="s">
        <v>58</v>
      </c>
      <c r="N35" s="168" t="s">
        <v>59</v>
      </c>
      <c r="O35" s="169"/>
      <c r="P35" s="170"/>
      <c r="Q35" s="171">
        <v>440</v>
      </c>
      <c r="R35" s="172"/>
      <c r="S35" s="205">
        <f>IF(C35=Dati!$B$29,'M53_A_P '!F44-Dati!$B$31+Dati!$F$31,'M53_A_P '!F44-Dati!$E$31+Dati!$F$31)</f>
        <v>1.2923611111111111</v>
      </c>
      <c r="T35" s="171" t="s">
        <v>17</v>
      </c>
      <c r="U35" s="173" t="s">
        <v>107</v>
      </c>
      <c r="V35" s="176" t="s">
        <v>63</v>
      </c>
      <c r="W35" s="206">
        <f t="shared" si="2"/>
        <v>9.5138888888888884E-2</v>
      </c>
    </row>
    <row r="36" spans="1:23" ht="35.1" customHeight="1" x14ac:dyDescent="0.2">
      <c r="A36" s="161">
        <v>54214</v>
      </c>
      <c r="B36" s="162" t="s">
        <v>25</v>
      </c>
      <c r="C36" s="163" t="s">
        <v>19</v>
      </c>
      <c r="D36" s="163" t="s">
        <v>69</v>
      </c>
      <c r="E36" s="165">
        <v>0.47152777777777777</v>
      </c>
      <c r="F36" s="179">
        <v>0.35555555555555557</v>
      </c>
      <c r="G36" s="258" t="str">
        <f t="shared" si="3"/>
        <v>8-9</v>
      </c>
      <c r="H36" s="166" t="s">
        <v>44</v>
      </c>
      <c r="I36" s="167" t="s">
        <v>55</v>
      </c>
      <c r="J36" s="168"/>
      <c r="K36" s="168"/>
      <c r="L36" s="168"/>
      <c r="M36" s="168"/>
      <c r="N36" s="168"/>
      <c r="O36" s="169"/>
      <c r="P36" s="170" t="s">
        <v>14</v>
      </c>
      <c r="Q36" s="171">
        <v>400</v>
      </c>
      <c r="R36" s="172"/>
      <c r="S36" s="205">
        <f>IF(C36=Dati!$B$29,'M53_A_P '!F45-Dati!$B$31+Dati!$F$31,'M53_A_P '!F45-Dati!$E$31+Dati!$F$31)</f>
        <v>1.2715277777777778</v>
      </c>
      <c r="T36" s="207" t="s">
        <v>17</v>
      </c>
      <c r="U36" s="173"/>
      <c r="V36" s="176" t="s">
        <v>63</v>
      </c>
      <c r="W36" s="206">
        <f t="shared" si="2"/>
        <v>0.1159722222222222</v>
      </c>
    </row>
    <row r="37" spans="1:23" ht="35.1" customHeight="1" x14ac:dyDescent="0.2">
      <c r="A37" s="161">
        <v>54273</v>
      </c>
      <c r="B37" s="162" t="s">
        <v>25</v>
      </c>
      <c r="C37" s="163" t="s">
        <v>19</v>
      </c>
      <c r="D37" s="163" t="s">
        <v>68</v>
      </c>
      <c r="E37" s="165">
        <v>0.58750000000000002</v>
      </c>
      <c r="F37" s="164">
        <v>0.37847222222222227</v>
      </c>
      <c r="G37" s="258" t="str">
        <f t="shared" si="3"/>
        <v>9-10</v>
      </c>
      <c r="H37" s="166" t="s">
        <v>44</v>
      </c>
      <c r="I37" s="167"/>
      <c r="J37" s="168"/>
      <c r="K37" s="168" t="s">
        <v>57</v>
      </c>
      <c r="L37" s="168"/>
      <c r="M37" s="168"/>
      <c r="N37" s="168" t="s">
        <v>59</v>
      </c>
      <c r="O37" s="169"/>
      <c r="P37" s="170" t="s">
        <v>14</v>
      </c>
      <c r="Q37" s="171">
        <v>400</v>
      </c>
      <c r="R37" s="172"/>
      <c r="S37" s="205">
        <f>IF(C37=Dati!$B$29,'M53_A_P '!F47-Dati!$B$31+Dati!$F$31,'M53_A_P '!F47-Dati!$E$31+Dati!$F$31)</f>
        <v>1.3368055555555556</v>
      </c>
      <c r="T37" s="207" t="s">
        <v>17</v>
      </c>
      <c r="U37" s="173"/>
      <c r="V37" s="176" t="s">
        <v>47</v>
      </c>
      <c r="W37" s="206">
        <f t="shared" si="2"/>
        <v>0.20902777777777776</v>
      </c>
    </row>
    <row r="38" spans="1:23" ht="35.1" customHeight="1" x14ac:dyDescent="0.2">
      <c r="A38" s="161">
        <v>54205</v>
      </c>
      <c r="B38" s="162" t="s">
        <v>25</v>
      </c>
      <c r="C38" s="163" t="s">
        <v>19</v>
      </c>
      <c r="D38" s="163" t="s">
        <v>68</v>
      </c>
      <c r="E38" s="165">
        <v>0.65694444444444444</v>
      </c>
      <c r="F38" s="164">
        <v>0.37847222222222227</v>
      </c>
      <c r="G38" s="258" t="str">
        <f t="shared" si="3"/>
        <v>9-10</v>
      </c>
      <c r="H38" s="166" t="s">
        <v>38</v>
      </c>
      <c r="I38" s="167"/>
      <c r="J38" s="138"/>
      <c r="K38" s="168"/>
      <c r="L38" s="168"/>
      <c r="M38" s="138"/>
      <c r="N38" s="168"/>
      <c r="O38" s="169"/>
      <c r="P38" s="170" t="s">
        <v>14</v>
      </c>
      <c r="Q38" s="171">
        <v>440</v>
      </c>
      <c r="R38" s="172"/>
      <c r="S38" s="205" t="e">
        <f>IF(C38=Dati!$B$29,'M53_A_P '!#REF!-Dati!$B$31+Dati!$F$31,'M53_A_P '!#REF!-Dati!$E$31+Dati!$F$31)</f>
        <v>#REF!</v>
      </c>
      <c r="T38" s="207"/>
      <c r="U38" s="173"/>
      <c r="V38" s="176" t="s">
        <v>47</v>
      </c>
      <c r="W38" s="206">
        <f t="shared" si="2"/>
        <v>0.27847222222222218</v>
      </c>
    </row>
    <row r="39" spans="1:23" ht="35.1" customHeight="1" x14ac:dyDescent="0.2">
      <c r="A39" s="161">
        <v>54122</v>
      </c>
      <c r="B39" s="162" t="s">
        <v>25</v>
      </c>
      <c r="C39" s="163" t="s">
        <v>19</v>
      </c>
      <c r="D39" s="163" t="s">
        <v>100</v>
      </c>
      <c r="E39" s="165">
        <v>0.60625000000000007</v>
      </c>
      <c r="F39" s="164">
        <v>0.4201388888888889</v>
      </c>
      <c r="G39" s="258" t="str">
        <f t="shared" si="3"/>
        <v>10-11</v>
      </c>
      <c r="H39" s="166" t="s">
        <v>43</v>
      </c>
      <c r="I39" s="167"/>
      <c r="J39" s="168" t="s">
        <v>56</v>
      </c>
      <c r="K39" s="168" t="s">
        <v>57</v>
      </c>
      <c r="L39" s="168" t="s">
        <v>39</v>
      </c>
      <c r="M39" s="168" t="s">
        <v>58</v>
      </c>
      <c r="N39" s="168" t="s">
        <v>59</v>
      </c>
      <c r="O39" s="169"/>
      <c r="P39" s="170" t="s">
        <v>14</v>
      </c>
      <c r="Q39" s="171">
        <v>440</v>
      </c>
      <c r="R39" s="172"/>
      <c r="S39" s="205" t="e">
        <f>IF(C39=Dati!$B$29,'M53_A_P '!#REF!-Dati!$B$31+Dati!$F$31,'M53_A_P '!#REF!-Dati!$E$31+Dati!$F$31)</f>
        <v>#REF!</v>
      </c>
      <c r="T39" s="207" t="s">
        <v>17</v>
      </c>
      <c r="U39" s="173"/>
      <c r="V39" s="176" t="s">
        <v>64</v>
      </c>
      <c r="W39" s="206">
        <f t="shared" si="2"/>
        <v>0.18611111111111117</v>
      </c>
    </row>
    <row r="40" spans="1:23" ht="35.1" customHeight="1" x14ac:dyDescent="0.2">
      <c r="A40" s="161">
        <v>54201</v>
      </c>
      <c r="B40" s="162" t="s">
        <v>25</v>
      </c>
      <c r="C40" s="163" t="s">
        <v>19</v>
      </c>
      <c r="D40" s="163" t="s">
        <v>68</v>
      </c>
      <c r="E40" s="165">
        <v>0.74930555555555556</v>
      </c>
      <c r="F40" s="164">
        <v>0.49305555555555558</v>
      </c>
      <c r="G40" s="258" t="str">
        <f t="shared" si="3"/>
        <v>11-12</v>
      </c>
      <c r="H40" s="166" t="s">
        <v>38</v>
      </c>
      <c r="I40" s="167" t="s">
        <v>55</v>
      </c>
      <c r="J40" s="168" t="s">
        <v>56</v>
      </c>
      <c r="K40" s="168" t="s">
        <v>57</v>
      </c>
      <c r="L40" s="168" t="s">
        <v>39</v>
      </c>
      <c r="M40" s="168" t="s">
        <v>58</v>
      </c>
      <c r="N40" s="168" t="s">
        <v>59</v>
      </c>
      <c r="O40" s="169"/>
      <c r="P40" s="170" t="s">
        <v>14</v>
      </c>
      <c r="Q40" s="171">
        <v>440</v>
      </c>
      <c r="R40" s="172"/>
      <c r="S40" s="205">
        <f>IF(C40=Dati!$B$29,'M53_A_P '!F51-Dati!$B$31+Dati!$F$31,'M53_A_P '!F51-Dati!$E$31+Dati!$F$31)</f>
        <v>1.4131944444444444</v>
      </c>
      <c r="T40" s="207" t="s">
        <v>17</v>
      </c>
      <c r="U40" s="173"/>
      <c r="V40" s="176" t="s">
        <v>47</v>
      </c>
      <c r="W40" s="206">
        <f t="shared" si="2"/>
        <v>0.25624999999999998</v>
      </c>
    </row>
    <row r="41" spans="1:23" ht="35.1" customHeight="1" x14ac:dyDescent="0.2">
      <c r="A41" s="161">
        <v>54022</v>
      </c>
      <c r="B41" s="162" t="s">
        <v>25</v>
      </c>
      <c r="C41" s="177" t="s">
        <v>20</v>
      </c>
      <c r="D41" s="163" t="s">
        <v>66</v>
      </c>
      <c r="E41" s="165">
        <v>0.69027777777777777</v>
      </c>
      <c r="F41" s="177">
        <v>0.49861111111111112</v>
      </c>
      <c r="G41" s="258" t="str">
        <f t="shared" si="3"/>
        <v>11-12</v>
      </c>
      <c r="H41" s="166" t="s">
        <v>40</v>
      </c>
      <c r="I41" s="167"/>
      <c r="J41" s="168"/>
      <c r="K41" s="168"/>
      <c r="L41" s="168"/>
      <c r="M41" s="168"/>
      <c r="N41" s="168"/>
      <c r="O41" s="169" t="s">
        <v>60</v>
      </c>
      <c r="P41" s="170"/>
      <c r="Q41" s="171">
        <v>440</v>
      </c>
      <c r="R41" s="172"/>
      <c r="S41" s="205">
        <f>IF(C41=Dati!$B$29,'M53_A_P '!F52-Dati!$B$31+Dati!$F$31,'M53_A_P '!F52-Dati!$E$31+Dati!$F$31)</f>
        <v>1.4826388888888888</v>
      </c>
      <c r="T41" s="171" t="s">
        <v>17</v>
      </c>
      <c r="U41" s="173" t="s">
        <v>107</v>
      </c>
      <c r="V41" s="176" t="s">
        <v>64</v>
      </c>
      <c r="W41" s="206">
        <f t="shared" si="2"/>
        <v>0.19166666666666665</v>
      </c>
    </row>
    <row r="42" spans="1:23" ht="35.1" customHeight="1" x14ac:dyDescent="0.2">
      <c r="A42" s="161">
        <v>54024</v>
      </c>
      <c r="B42" s="162" t="s">
        <v>25</v>
      </c>
      <c r="C42" s="177" t="s">
        <v>20</v>
      </c>
      <c r="D42" s="163" t="s">
        <v>66</v>
      </c>
      <c r="E42" s="165">
        <v>0.71527777777777779</v>
      </c>
      <c r="F42" s="177">
        <v>0.53125</v>
      </c>
      <c r="G42" s="258" t="str">
        <f t="shared" si="3"/>
        <v>12-13</v>
      </c>
      <c r="H42" s="166" t="s">
        <v>40</v>
      </c>
      <c r="I42" s="167" t="s">
        <v>55</v>
      </c>
      <c r="J42" s="168" t="s">
        <v>56</v>
      </c>
      <c r="K42" s="168" t="s">
        <v>57</v>
      </c>
      <c r="L42" s="168" t="s">
        <v>39</v>
      </c>
      <c r="M42" s="168" t="s">
        <v>58</v>
      </c>
      <c r="N42" s="168" t="s">
        <v>59</v>
      </c>
      <c r="O42" s="169"/>
      <c r="P42" s="170"/>
      <c r="Q42" s="171">
        <v>440</v>
      </c>
      <c r="R42" s="172"/>
      <c r="S42" s="205" t="e">
        <f>IF(C42=Dati!$B$29,'M53_A_P '!#REF!-Dati!$B$31+Dati!$F$31,'M53_A_P '!#REF!-Dati!$E$31+Dati!$F$31)</f>
        <v>#REF!</v>
      </c>
      <c r="T42" s="171" t="s">
        <v>17</v>
      </c>
      <c r="U42" s="173" t="s">
        <v>107</v>
      </c>
      <c r="V42" s="176" t="s">
        <v>64</v>
      </c>
      <c r="W42" s="206">
        <f t="shared" si="2"/>
        <v>0.18402777777777779</v>
      </c>
    </row>
    <row r="43" spans="1:23" ht="35.1" customHeight="1" x14ac:dyDescent="0.2">
      <c r="A43" s="161">
        <v>54153</v>
      </c>
      <c r="B43" s="162" t="s">
        <v>25</v>
      </c>
      <c r="C43" s="163" t="s">
        <v>19</v>
      </c>
      <c r="D43" s="163" t="s">
        <v>68</v>
      </c>
      <c r="E43" s="165">
        <v>0.72569444444444453</v>
      </c>
      <c r="F43" s="164">
        <v>0.5625</v>
      </c>
      <c r="G43" s="258" t="str">
        <f t="shared" si="3"/>
        <v>13-14</v>
      </c>
      <c r="H43" s="166" t="s">
        <v>42</v>
      </c>
      <c r="I43" s="167" t="s">
        <v>55</v>
      </c>
      <c r="J43" s="168" t="s">
        <v>56</v>
      </c>
      <c r="K43" s="168" t="s">
        <v>57</v>
      </c>
      <c r="L43" s="168" t="s">
        <v>39</v>
      </c>
      <c r="M43" s="168" t="s">
        <v>58</v>
      </c>
      <c r="N43" s="168" t="s">
        <v>59</v>
      </c>
      <c r="O43" s="169"/>
      <c r="P43" s="170" t="s">
        <v>14</v>
      </c>
      <c r="Q43" s="171">
        <v>440</v>
      </c>
      <c r="R43" s="172"/>
      <c r="S43" s="205" t="e">
        <f>IF(C43=Dati!$B$29,'M53_A_P '!#REF!-Dati!$B$31+Dati!$F$31,'M53_A_P '!#REF!-Dati!$E$31+Dati!$F$31)</f>
        <v>#REF!</v>
      </c>
      <c r="T43" s="207" t="s">
        <v>17</v>
      </c>
      <c r="U43" s="173"/>
      <c r="V43" s="176" t="s">
        <v>47</v>
      </c>
      <c r="W43" s="206">
        <f t="shared" si="2"/>
        <v>0.16319444444444453</v>
      </c>
    </row>
    <row r="44" spans="1:23" ht="36" customHeight="1" x14ac:dyDescent="0.2">
      <c r="A44" s="161">
        <v>54226</v>
      </c>
      <c r="B44" s="162" t="s">
        <v>25</v>
      </c>
      <c r="C44" s="163" t="s">
        <v>19</v>
      </c>
      <c r="D44" s="163" t="s">
        <v>67</v>
      </c>
      <c r="E44" s="165">
        <v>0.72916666666666663</v>
      </c>
      <c r="F44" s="164">
        <v>0.60138888888888886</v>
      </c>
      <c r="G44" s="258" t="str">
        <f t="shared" si="3"/>
        <v>14-15</v>
      </c>
      <c r="H44" s="166" t="s">
        <v>41</v>
      </c>
      <c r="I44" s="167" t="s">
        <v>55</v>
      </c>
      <c r="J44" s="168" t="s">
        <v>56</v>
      </c>
      <c r="K44" s="168"/>
      <c r="L44" s="168" t="s">
        <v>39</v>
      </c>
      <c r="M44" s="168" t="s">
        <v>58</v>
      </c>
      <c r="N44" s="168"/>
      <c r="O44" s="169"/>
      <c r="P44" s="170" t="s">
        <v>14</v>
      </c>
      <c r="Q44" s="171">
        <v>440</v>
      </c>
      <c r="R44" s="172"/>
      <c r="S44" s="205" t="e">
        <f>IF(C44=Dati!$B$29,'M53_A_P '!#REF!-Dati!$B$31+Dati!$F$31,'M53_A_P '!#REF!-Dati!$E$31+Dati!$F$31)</f>
        <v>#REF!</v>
      </c>
      <c r="T44" s="207" t="s">
        <v>17</v>
      </c>
      <c r="U44" s="173"/>
      <c r="V44" s="176" t="s">
        <v>63</v>
      </c>
      <c r="W44" s="206">
        <f t="shared" si="2"/>
        <v>0.12777777777777777</v>
      </c>
    </row>
    <row r="45" spans="1:23" ht="35.1" customHeight="1" x14ac:dyDescent="0.2">
      <c r="A45" s="161">
        <v>56105</v>
      </c>
      <c r="B45" s="162" t="s">
        <v>25</v>
      </c>
      <c r="C45" s="163" t="s">
        <v>19</v>
      </c>
      <c r="D45" s="163" t="s">
        <v>69</v>
      </c>
      <c r="E45" s="165">
        <v>0.84583333333333333</v>
      </c>
      <c r="F45" s="164">
        <v>0.63541666666666663</v>
      </c>
      <c r="G45" s="258" t="str">
        <f t="shared" si="3"/>
        <v>15-16</v>
      </c>
      <c r="H45" s="166" t="s">
        <v>44</v>
      </c>
      <c r="I45" s="167"/>
      <c r="J45" s="168"/>
      <c r="K45" s="168"/>
      <c r="L45" s="168"/>
      <c r="M45" s="168"/>
      <c r="N45" s="149"/>
      <c r="O45" s="209"/>
      <c r="P45" s="210"/>
      <c r="Q45" s="171">
        <v>400</v>
      </c>
      <c r="R45" s="172"/>
      <c r="S45" s="205">
        <f>IF(C45=Dati!$B$29,'M53_A_P '!F49-Dati!$B$31+Dati!$F$31,'M53_A_P '!F49-Dati!$E$31+Dati!$F$31)</f>
        <v>1.3736111111111111</v>
      </c>
      <c r="T45" s="207"/>
      <c r="U45" s="173"/>
      <c r="V45" s="176" t="s">
        <v>47</v>
      </c>
      <c r="W45" s="206">
        <f t="shared" si="2"/>
        <v>0.2104166666666667</v>
      </c>
    </row>
    <row r="46" spans="1:23" ht="35.1" customHeight="1" x14ac:dyDescent="0.2">
      <c r="A46" s="161">
        <v>54267</v>
      </c>
      <c r="B46" s="162" t="s">
        <v>25</v>
      </c>
      <c r="C46" s="163" t="s">
        <v>19</v>
      </c>
      <c r="D46" s="163" t="s">
        <v>68</v>
      </c>
      <c r="E46" s="165">
        <v>0.9145833333333333</v>
      </c>
      <c r="F46" s="164">
        <v>0.65069444444444446</v>
      </c>
      <c r="G46" s="258" t="str">
        <f t="shared" si="3"/>
        <v>15-16</v>
      </c>
      <c r="H46" s="166" t="s">
        <v>48</v>
      </c>
      <c r="I46" s="180" t="s">
        <v>55</v>
      </c>
      <c r="J46" s="181" t="s">
        <v>56</v>
      </c>
      <c r="K46" s="181" t="s">
        <v>57</v>
      </c>
      <c r="L46" s="181" t="s">
        <v>39</v>
      </c>
      <c r="M46" s="181" t="s">
        <v>58</v>
      </c>
      <c r="N46" s="208"/>
      <c r="O46" s="211"/>
      <c r="P46" s="210" t="s">
        <v>14</v>
      </c>
      <c r="Q46" s="171">
        <v>440</v>
      </c>
      <c r="R46" s="172"/>
      <c r="S46" s="205" t="e">
        <f>IF(C46=Dati!$B$29,'M53_A_P '!#REF!-Dati!$B$31+Dati!$F$31,'M53_A_P '!#REF!-Dati!$E$31+Dati!$F$31)</f>
        <v>#REF!</v>
      </c>
      <c r="T46" s="207" t="s">
        <v>17</v>
      </c>
      <c r="U46" s="173"/>
      <c r="V46" s="176" t="s">
        <v>47</v>
      </c>
      <c r="W46" s="206">
        <f t="shared" si="2"/>
        <v>0.26388888888888884</v>
      </c>
    </row>
    <row r="47" spans="1:23" ht="35.1" customHeight="1" x14ac:dyDescent="0.2">
      <c r="A47" s="161">
        <v>54016</v>
      </c>
      <c r="B47" s="162" t="s">
        <v>25</v>
      </c>
      <c r="C47" s="163" t="s">
        <v>20</v>
      </c>
      <c r="D47" s="163" t="s">
        <v>66</v>
      </c>
      <c r="E47" s="165">
        <v>0.98125000000000007</v>
      </c>
      <c r="F47" s="163">
        <v>0.71180555555555547</v>
      </c>
      <c r="G47" s="258" t="str">
        <f t="shared" si="3"/>
        <v>17-18</v>
      </c>
      <c r="H47" s="166" t="s">
        <v>38</v>
      </c>
      <c r="I47" s="167"/>
      <c r="J47" s="168" t="s">
        <v>56</v>
      </c>
      <c r="K47" s="168"/>
      <c r="L47" s="168" t="s">
        <v>39</v>
      </c>
      <c r="M47" s="168"/>
      <c r="N47" s="208"/>
      <c r="O47" s="209" t="s">
        <v>60</v>
      </c>
      <c r="P47" s="210"/>
      <c r="Q47" s="171">
        <v>440</v>
      </c>
      <c r="R47" s="172"/>
      <c r="S47" s="205">
        <f>IF(C47=Dati!$B$29,'M53_A_P '!F56-Dati!$B$31+Dati!$F$31,'M53_A_P '!F56-Dati!$E$31+Dati!$F$31)</f>
        <v>1.6527777777777777</v>
      </c>
      <c r="T47" s="171" t="s">
        <v>17</v>
      </c>
      <c r="U47" s="173" t="s">
        <v>107</v>
      </c>
      <c r="V47" s="176" t="s">
        <v>47</v>
      </c>
      <c r="W47" s="206">
        <f t="shared" si="2"/>
        <v>0.2694444444444446</v>
      </c>
    </row>
    <row r="48" spans="1:23" ht="35.1" customHeight="1" x14ac:dyDescent="0.2">
      <c r="A48" s="161">
        <v>54034</v>
      </c>
      <c r="B48" s="162" t="s">
        <v>25</v>
      </c>
      <c r="C48" s="177" t="s">
        <v>20</v>
      </c>
      <c r="D48" s="163" t="s">
        <v>66</v>
      </c>
      <c r="E48" s="165">
        <v>0.87291666666666667</v>
      </c>
      <c r="F48" s="177">
        <v>0.71527777777777779</v>
      </c>
      <c r="G48" s="258" t="str">
        <f t="shared" si="3"/>
        <v>17-18</v>
      </c>
      <c r="H48" s="166" t="s">
        <v>41</v>
      </c>
      <c r="I48" s="167"/>
      <c r="J48" s="168" t="s">
        <v>56</v>
      </c>
      <c r="K48" s="168" t="s">
        <v>57</v>
      </c>
      <c r="L48" s="168" t="s">
        <v>39</v>
      </c>
      <c r="M48" s="168" t="s">
        <v>58</v>
      </c>
      <c r="N48" s="208"/>
      <c r="O48" s="209"/>
      <c r="P48" s="210"/>
      <c r="Q48" s="171">
        <v>440</v>
      </c>
      <c r="R48" s="172"/>
      <c r="S48" s="205">
        <f>IF(C48=Dati!$B$29,'M53_A_P '!F59-Dati!$B$31+Dati!$F$31,'M53_A_P '!F59-Dati!$E$31+Dati!$F$31)</f>
        <v>1.7326388888888888</v>
      </c>
      <c r="T48" s="171" t="s">
        <v>17</v>
      </c>
      <c r="U48" s="173" t="s">
        <v>107</v>
      </c>
      <c r="V48" s="176" t="s">
        <v>63</v>
      </c>
      <c r="W48" s="206">
        <f t="shared" si="2"/>
        <v>0.15763888888888888</v>
      </c>
    </row>
    <row r="49" spans="1:23" ht="35.1" customHeight="1" x14ac:dyDescent="0.2">
      <c r="A49" s="161">
        <v>54215</v>
      </c>
      <c r="B49" s="162" t="s">
        <v>25</v>
      </c>
      <c r="C49" s="163" t="s">
        <v>19</v>
      </c>
      <c r="D49" s="163" t="s">
        <v>69</v>
      </c>
      <c r="E49" s="165">
        <v>0.91875000000000007</v>
      </c>
      <c r="F49" s="164">
        <v>0.73472222222222217</v>
      </c>
      <c r="G49" s="258" t="str">
        <f t="shared" si="3"/>
        <v>17-18</v>
      </c>
      <c r="H49" s="166" t="s">
        <v>44</v>
      </c>
      <c r="I49" s="167" t="s">
        <v>55</v>
      </c>
      <c r="J49" s="168" t="s">
        <v>56</v>
      </c>
      <c r="K49" s="168" t="s">
        <v>57</v>
      </c>
      <c r="L49" s="168" t="s">
        <v>39</v>
      </c>
      <c r="M49" s="168" t="s">
        <v>58</v>
      </c>
      <c r="N49" s="168"/>
      <c r="O49" s="169"/>
      <c r="P49" s="170" t="s">
        <v>14</v>
      </c>
      <c r="Q49" s="171">
        <v>400</v>
      </c>
      <c r="R49" s="172"/>
      <c r="S49" s="205">
        <f>IF(C49=Dati!$B$29,'M53_A_P '!F60-Dati!$B$31+Dati!$F$31,'M53_A_P '!F60-Dati!$E$31+Dati!$F$31)</f>
        <v>1.7291666666666665</v>
      </c>
      <c r="T49" s="207" t="s">
        <v>17</v>
      </c>
      <c r="U49" s="173"/>
      <c r="V49" s="176" t="s">
        <v>47</v>
      </c>
      <c r="W49" s="206">
        <f t="shared" si="2"/>
        <v>0.1840277777777779</v>
      </c>
    </row>
    <row r="50" spans="1:23" ht="35.1" customHeight="1" x14ac:dyDescent="0.2">
      <c r="A50" s="161">
        <v>54042</v>
      </c>
      <c r="B50" s="162" t="s">
        <v>25</v>
      </c>
      <c r="C50" s="163" t="s">
        <v>20</v>
      </c>
      <c r="D50" s="163" t="s">
        <v>66</v>
      </c>
      <c r="E50" s="165">
        <v>5.0694444444444452E-2</v>
      </c>
      <c r="F50" s="163">
        <v>0.77083333333333337</v>
      </c>
      <c r="G50" s="258" t="str">
        <f t="shared" si="3"/>
        <v>18-19</v>
      </c>
      <c r="H50" s="212" t="s">
        <v>38</v>
      </c>
      <c r="I50" s="167" t="s">
        <v>55</v>
      </c>
      <c r="J50" s="168" t="s">
        <v>56</v>
      </c>
      <c r="K50" s="168" t="s">
        <v>57</v>
      </c>
      <c r="L50" s="168" t="s">
        <v>39</v>
      </c>
      <c r="M50" s="168" t="s">
        <v>58</v>
      </c>
      <c r="N50" s="168"/>
      <c r="O50" s="169" t="s">
        <v>60</v>
      </c>
      <c r="P50" s="170" t="s">
        <v>101</v>
      </c>
      <c r="Q50" s="171">
        <v>440</v>
      </c>
      <c r="R50" s="172"/>
      <c r="S50" s="205">
        <f>IF(C50=Dati!$B$29,'M53_A_P '!F61-Dati!$B$31+Dati!$F$31,'M53_A_P '!F61-Dati!$E$31+Dati!$F$31)</f>
        <v>1.7777777777777777</v>
      </c>
      <c r="T50" s="171" t="s">
        <v>17</v>
      </c>
      <c r="U50" s="173" t="s">
        <v>107</v>
      </c>
      <c r="V50" s="176" t="s">
        <v>63</v>
      </c>
      <c r="W50" s="206">
        <f t="shared" si="2"/>
        <v>23.27986111111111</v>
      </c>
    </row>
    <row r="51" spans="1:23" ht="35.1" customHeight="1" x14ac:dyDescent="0.2">
      <c r="A51" s="161">
        <v>54253</v>
      </c>
      <c r="B51" s="162" t="s">
        <v>25</v>
      </c>
      <c r="C51" s="163" t="s">
        <v>19</v>
      </c>
      <c r="D51" s="163" t="s">
        <v>69</v>
      </c>
      <c r="E51" s="165">
        <v>0.94930555555555562</v>
      </c>
      <c r="F51" s="164">
        <v>0.77430555555555547</v>
      </c>
      <c r="G51" s="258" t="str">
        <f t="shared" si="3"/>
        <v>18-19</v>
      </c>
      <c r="H51" s="166" t="s">
        <v>42</v>
      </c>
      <c r="I51" s="167"/>
      <c r="J51" s="168"/>
      <c r="K51" s="168"/>
      <c r="L51" s="168"/>
      <c r="M51" s="138"/>
      <c r="N51" s="168"/>
      <c r="O51" s="169"/>
      <c r="P51" s="170" t="s">
        <v>106</v>
      </c>
      <c r="Q51" s="171">
        <v>440</v>
      </c>
      <c r="R51" s="172"/>
      <c r="S51" s="205" t="e">
        <f>IF(C51=Dati!$B$29,'M53_A_P '!#REF!-Dati!$B$31+Dati!$F$31,'M53_A_P '!#REF!-Dati!$E$31+Dati!$F$31)</f>
        <v>#REF!</v>
      </c>
      <c r="T51" s="207"/>
      <c r="U51" s="173"/>
      <c r="V51" s="176" t="s">
        <v>47</v>
      </c>
      <c r="W51" s="206">
        <f t="shared" si="2"/>
        <v>0.17500000000000016</v>
      </c>
    </row>
    <row r="52" spans="1:23" ht="35.1" customHeight="1" x14ac:dyDescent="0.2">
      <c r="A52" s="161">
        <v>54221</v>
      </c>
      <c r="B52" s="162" t="s">
        <v>25</v>
      </c>
      <c r="C52" s="163" t="s">
        <v>19</v>
      </c>
      <c r="D52" s="163" t="s">
        <v>69</v>
      </c>
      <c r="E52" s="165">
        <v>1.0416666666666666E-2</v>
      </c>
      <c r="F52" s="164">
        <v>0.77430555555555547</v>
      </c>
      <c r="G52" s="258" t="str">
        <f t="shared" si="3"/>
        <v>18-19</v>
      </c>
      <c r="H52" s="166" t="s">
        <v>38</v>
      </c>
      <c r="I52" s="167"/>
      <c r="J52" s="168"/>
      <c r="K52" s="138"/>
      <c r="L52" s="168"/>
      <c r="M52" s="168"/>
      <c r="N52" s="168"/>
      <c r="O52" s="169"/>
      <c r="P52" s="170" t="s">
        <v>106</v>
      </c>
      <c r="Q52" s="171">
        <v>440</v>
      </c>
      <c r="R52" s="172"/>
      <c r="S52" s="205">
        <f>IF(C52=Dati!$B$29,'M53_A_P '!F50-Dati!$B$31+Dati!$F$31,'M53_A_P '!F50-Dati!$E$31+Dati!$F$31)</f>
        <v>1.3854166666666667</v>
      </c>
      <c r="T52" s="207"/>
      <c r="U52" s="173"/>
      <c r="V52" s="176" t="s">
        <v>47</v>
      </c>
      <c r="W52" s="206">
        <f t="shared" si="2"/>
        <v>23.236111111111111</v>
      </c>
    </row>
    <row r="53" spans="1:23" ht="35.1" customHeight="1" x14ac:dyDescent="0.2">
      <c r="A53" s="161">
        <v>56117</v>
      </c>
      <c r="B53" s="162" t="s">
        <v>25</v>
      </c>
      <c r="C53" s="163" t="s">
        <v>103</v>
      </c>
      <c r="D53" s="163" t="s">
        <v>104</v>
      </c>
      <c r="E53" s="213">
        <v>0.99930555555555556</v>
      </c>
      <c r="F53" s="177">
        <v>0.8125</v>
      </c>
      <c r="G53" s="258" t="str">
        <f t="shared" si="3"/>
        <v>19-20</v>
      </c>
      <c r="H53" s="166" t="s">
        <v>105</v>
      </c>
      <c r="I53" s="167"/>
      <c r="J53" s="138"/>
      <c r="K53" s="168"/>
      <c r="L53" s="168"/>
      <c r="M53" s="168"/>
      <c r="N53" s="168"/>
      <c r="O53" s="169"/>
      <c r="P53" s="170" t="s">
        <v>14</v>
      </c>
      <c r="Q53" s="171">
        <v>440</v>
      </c>
      <c r="R53" s="172"/>
      <c r="S53" s="205">
        <f>IF(C53=Dati!$B$29,'M53_A_P '!F62-Dati!$B$31+Dati!$F$31,'M53_A_P '!F62-Dati!$E$31+Dati!$F$31)</f>
        <v>1.7722222222222221</v>
      </c>
      <c r="T53" s="171"/>
      <c r="U53" s="173"/>
      <c r="V53" s="176" t="s">
        <v>47</v>
      </c>
      <c r="W53" s="206">
        <f t="shared" si="2"/>
        <v>0.18680555555555556</v>
      </c>
    </row>
    <row r="54" spans="1:23" ht="35.1" customHeight="1" x14ac:dyDescent="0.2">
      <c r="A54" s="161">
        <v>54018</v>
      </c>
      <c r="B54" s="162" t="s">
        <v>25</v>
      </c>
      <c r="C54" s="177" t="s">
        <v>20</v>
      </c>
      <c r="D54" s="254" t="s">
        <v>66</v>
      </c>
      <c r="E54" s="165">
        <v>4.5833333333333337E-2</v>
      </c>
      <c r="F54" s="177">
        <v>0.85555555555555562</v>
      </c>
      <c r="G54" s="258" t="str">
        <f t="shared" si="3"/>
        <v>20-21</v>
      </c>
      <c r="H54" s="212" t="s">
        <v>40</v>
      </c>
      <c r="I54" s="167" t="s">
        <v>55</v>
      </c>
      <c r="J54" s="168" t="s">
        <v>56</v>
      </c>
      <c r="K54" s="168" t="s">
        <v>57</v>
      </c>
      <c r="L54" s="168" t="s">
        <v>39</v>
      </c>
      <c r="M54" s="168" t="s">
        <v>58</v>
      </c>
      <c r="N54" s="168" t="s">
        <v>59</v>
      </c>
      <c r="O54" s="169" t="s">
        <v>60</v>
      </c>
      <c r="P54" s="170"/>
      <c r="Q54" s="171">
        <v>440</v>
      </c>
      <c r="R54" s="172"/>
      <c r="S54" s="205">
        <f>IF(C54=Dati!$B$29,'M53_A_P '!F63-Dati!$B$31+Dati!$F$31,'M53_A_P '!F63-Dati!$E$31+Dati!$F$31)</f>
        <v>1.8062499999999999</v>
      </c>
      <c r="T54" s="171" t="s">
        <v>17</v>
      </c>
      <c r="U54" s="173" t="s">
        <v>107</v>
      </c>
      <c r="V54" s="176" t="s">
        <v>64</v>
      </c>
      <c r="W54" s="206">
        <f t="shared" si="2"/>
        <v>23.190277777777776</v>
      </c>
    </row>
    <row r="55" spans="1:23" ht="35.1" customHeight="1" thickBot="1" x14ac:dyDescent="0.25">
      <c r="A55" s="184">
        <v>54198</v>
      </c>
      <c r="B55" s="185" t="s">
        <v>25</v>
      </c>
      <c r="C55" s="186" t="s">
        <v>19</v>
      </c>
      <c r="D55" s="186" t="s">
        <v>68</v>
      </c>
      <c r="E55" s="214">
        <v>3.1944444444444449E-2</v>
      </c>
      <c r="F55" s="187">
        <v>0.86875000000000002</v>
      </c>
      <c r="G55" s="259" t="str">
        <f t="shared" si="3"/>
        <v>20-21</v>
      </c>
      <c r="H55" s="189" t="s">
        <v>45</v>
      </c>
      <c r="I55" s="190" t="s">
        <v>55</v>
      </c>
      <c r="J55" s="191" t="s">
        <v>56</v>
      </c>
      <c r="K55" s="191" t="s">
        <v>57</v>
      </c>
      <c r="L55" s="191" t="s">
        <v>39</v>
      </c>
      <c r="M55" s="191" t="s">
        <v>58</v>
      </c>
      <c r="N55" s="262"/>
      <c r="O55" s="192"/>
      <c r="P55" s="193" t="s">
        <v>14</v>
      </c>
      <c r="Q55" s="194">
        <v>440</v>
      </c>
      <c r="R55" s="195"/>
      <c r="S55" s="215">
        <f>IF(C55=Dati!$B$29,'M53_A_P '!F63-Dati!$B$31+Dati!$F$31,'M53_A_P '!F63-Dati!$E$31+Dati!$F$31)</f>
        <v>1.7854166666666667</v>
      </c>
      <c r="T55" s="216" t="s">
        <v>17</v>
      </c>
      <c r="U55" s="196"/>
      <c r="V55" s="217" t="s">
        <v>64</v>
      </c>
      <c r="W55" s="218">
        <f t="shared" si="2"/>
        <v>23.163194444444443</v>
      </c>
    </row>
    <row r="56" spans="1:23" x14ac:dyDescent="0.2">
      <c r="T56" s="540"/>
      <c r="U56" s="541"/>
    </row>
    <row r="68" spans="16:16" x14ac:dyDescent="0.2">
      <c r="P68" s="58"/>
    </row>
  </sheetData>
  <mergeCells count="1">
    <mergeCell ref="T56:U5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99"/>
  <sheetViews>
    <sheetView zoomScale="70" zoomScaleNormal="70" workbookViewId="0">
      <selection activeCell="H16" sqref="H16"/>
    </sheetView>
  </sheetViews>
  <sheetFormatPr defaultColWidth="20" defaultRowHeight="12.75" x14ac:dyDescent="0.2"/>
  <cols>
    <col min="1" max="1" width="18.28515625" bestFit="1" customWidth="1"/>
    <col min="2" max="2" width="13.7109375" bestFit="1" customWidth="1"/>
    <col min="3" max="4" width="15.28515625" bestFit="1" customWidth="1"/>
    <col min="5" max="5" width="14.140625" bestFit="1" customWidth="1"/>
    <col min="6" max="6" width="13.7109375" bestFit="1" customWidth="1"/>
    <col min="7" max="7" width="13.85546875" bestFit="1" customWidth="1"/>
    <col min="8" max="8" width="14.140625" bestFit="1" customWidth="1"/>
    <col min="9" max="15" width="14.5703125" bestFit="1" customWidth="1"/>
    <col min="16" max="16" width="18.140625" bestFit="1" customWidth="1"/>
    <col min="17" max="18" width="19.7109375" bestFit="1" customWidth="1"/>
    <col min="19" max="19" width="18.42578125" bestFit="1" customWidth="1"/>
    <col min="20" max="21" width="18.28515625" bestFit="1" customWidth="1"/>
    <col min="22" max="22" width="18.42578125" bestFit="1" customWidth="1"/>
    <col min="23" max="162" width="14.5703125" bestFit="1" customWidth="1"/>
    <col min="163" max="163" width="18.140625" bestFit="1" customWidth="1"/>
    <col min="164" max="165" width="19.7109375" bestFit="1" customWidth="1"/>
    <col min="166" max="166" width="18.42578125" bestFit="1" customWidth="1"/>
    <col min="167" max="168" width="18.28515625" bestFit="1" customWidth="1"/>
    <col min="169" max="169" width="18.42578125" bestFit="1" customWidth="1"/>
    <col min="170" max="170" width="18.5703125" bestFit="1" customWidth="1"/>
    <col min="171" max="175" width="21" bestFit="1" customWidth="1"/>
    <col min="176" max="176" width="16.28515625" bestFit="1" customWidth="1"/>
    <col min="177" max="177" width="15.140625" bestFit="1" customWidth="1"/>
    <col min="178" max="178" width="14.85546875" bestFit="1" customWidth="1"/>
    <col min="179" max="185" width="21" bestFit="1" customWidth="1"/>
    <col min="186" max="186" width="20" bestFit="1" customWidth="1"/>
    <col min="187" max="187" width="19.7109375" bestFit="1" customWidth="1"/>
    <col min="188" max="188" width="21" bestFit="1" customWidth="1"/>
    <col min="189" max="189" width="20" bestFit="1" customWidth="1"/>
    <col min="190" max="190" width="19.7109375" bestFit="1" customWidth="1"/>
    <col min="191" max="191" width="21" bestFit="1" customWidth="1"/>
    <col min="192" max="192" width="20" bestFit="1" customWidth="1"/>
    <col min="193" max="193" width="19.7109375" bestFit="1" customWidth="1"/>
    <col min="194" max="194" width="17.42578125" bestFit="1" customWidth="1"/>
    <col min="195" max="195" width="16.42578125" bestFit="1" customWidth="1"/>
    <col min="196" max="196" width="16.28515625" bestFit="1" customWidth="1"/>
    <col min="197" max="203" width="21" bestFit="1" customWidth="1"/>
    <col min="204" max="204" width="20" bestFit="1" customWidth="1"/>
    <col min="205" max="205" width="19.7109375" bestFit="1" customWidth="1"/>
    <col min="206" max="206" width="21" bestFit="1" customWidth="1"/>
    <col min="207" max="207" width="20" bestFit="1" customWidth="1"/>
    <col min="208" max="208" width="19.7109375" bestFit="1" customWidth="1"/>
    <col min="209" max="209" width="17.42578125" bestFit="1" customWidth="1"/>
    <col min="210" max="210" width="16.42578125" bestFit="1" customWidth="1"/>
    <col min="211" max="211" width="16.28515625" bestFit="1" customWidth="1"/>
    <col min="212" max="217" width="21" bestFit="1" customWidth="1"/>
    <col min="218" max="218" width="16.28515625" bestFit="1" customWidth="1"/>
    <col min="219" max="219" width="15.140625" bestFit="1" customWidth="1"/>
    <col min="220" max="220" width="14.85546875" bestFit="1" customWidth="1"/>
    <col min="221" max="221" width="21" bestFit="1" customWidth="1"/>
    <col min="222" max="222" width="20" bestFit="1" customWidth="1"/>
    <col min="223" max="223" width="19.7109375" bestFit="1" customWidth="1"/>
    <col min="224" max="224" width="21" bestFit="1" customWidth="1"/>
    <col min="225" max="225" width="20" bestFit="1" customWidth="1"/>
    <col min="226" max="226" width="19.7109375" bestFit="1" customWidth="1"/>
    <col min="227" max="227" width="21" bestFit="1" customWidth="1"/>
    <col min="228" max="228" width="20" bestFit="1" customWidth="1"/>
    <col min="229" max="229" width="19.7109375" bestFit="1" customWidth="1"/>
    <col min="230" max="230" width="21" bestFit="1" customWidth="1"/>
    <col min="231" max="231" width="20" bestFit="1" customWidth="1"/>
    <col min="232" max="232" width="19.7109375" bestFit="1" customWidth="1"/>
    <col min="233" max="233" width="16.28515625" bestFit="1" customWidth="1"/>
    <col min="234" max="234" width="15.140625" bestFit="1" customWidth="1"/>
    <col min="235" max="235" width="14.85546875" bestFit="1" customWidth="1"/>
    <col min="236" max="236" width="19.7109375" bestFit="1" customWidth="1"/>
    <col min="237" max="237" width="18.7109375" bestFit="1" customWidth="1"/>
    <col min="238" max="238" width="18.42578125" bestFit="1" customWidth="1"/>
    <col min="239" max="241" width="14.42578125" bestFit="1" customWidth="1"/>
    <col min="242" max="243" width="21" bestFit="1" customWidth="1"/>
    <col min="244" max="244" width="20" bestFit="1" customWidth="1"/>
    <col min="245" max="245" width="19.7109375" bestFit="1" customWidth="1"/>
    <col min="246" max="247" width="21" bestFit="1" customWidth="1"/>
    <col min="248" max="248" width="20" bestFit="1" customWidth="1"/>
    <col min="249" max="249" width="19.7109375" bestFit="1" customWidth="1"/>
    <col min="250" max="251" width="21" bestFit="1" customWidth="1"/>
    <col min="252" max="252" width="20" bestFit="1" customWidth="1"/>
    <col min="253" max="253" width="19.7109375" bestFit="1" customWidth="1"/>
    <col min="254" max="255" width="21" bestFit="1" customWidth="1"/>
  </cols>
  <sheetData>
    <row r="4" spans="1:8" x14ac:dyDescent="0.2">
      <c r="A4" s="54"/>
      <c r="B4" s="51" t="s">
        <v>99</v>
      </c>
      <c r="C4" s="50"/>
      <c r="D4" s="50"/>
      <c r="E4" s="50"/>
      <c r="F4" s="50"/>
      <c r="G4" s="50"/>
      <c r="H4" s="52"/>
    </row>
    <row r="5" spans="1:8" x14ac:dyDescent="0.2">
      <c r="A5" s="51" t="s">
        <v>94</v>
      </c>
      <c r="B5" s="54" t="s">
        <v>108</v>
      </c>
      <c r="C5" s="55" t="s">
        <v>109</v>
      </c>
      <c r="D5" s="55" t="s">
        <v>110</v>
      </c>
      <c r="E5" s="55" t="s">
        <v>111</v>
      </c>
      <c r="F5" s="55" t="s">
        <v>112</v>
      </c>
      <c r="G5" s="55" t="s">
        <v>113</v>
      </c>
      <c r="H5" s="75" t="s">
        <v>114</v>
      </c>
    </row>
    <row r="6" spans="1:8" x14ac:dyDescent="0.2">
      <c r="A6" s="54" t="s">
        <v>24</v>
      </c>
      <c r="B6" s="245">
        <v>7</v>
      </c>
      <c r="C6" s="251">
        <v>15</v>
      </c>
      <c r="D6" s="251">
        <v>18</v>
      </c>
      <c r="E6" s="251">
        <v>14</v>
      </c>
      <c r="F6" s="251">
        <v>16</v>
      </c>
      <c r="G6" s="251">
        <v>15</v>
      </c>
      <c r="H6" s="246">
        <v>5</v>
      </c>
    </row>
    <row r="7" spans="1:8" x14ac:dyDescent="0.2">
      <c r="A7" s="56" t="s">
        <v>25</v>
      </c>
      <c r="B7" s="247">
        <v>13</v>
      </c>
      <c r="C7" s="252">
        <v>16</v>
      </c>
      <c r="D7" s="252">
        <v>16</v>
      </c>
      <c r="E7" s="252">
        <v>16</v>
      </c>
      <c r="F7" s="252">
        <v>15</v>
      </c>
      <c r="G7" s="252">
        <v>10</v>
      </c>
      <c r="H7" s="248">
        <v>4</v>
      </c>
    </row>
    <row r="8" spans="1:8" x14ac:dyDescent="0.2">
      <c r="A8" s="53" t="s">
        <v>71</v>
      </c>
      <c r="B8" s="249">
        <v>20</v>
      </c>
      <c r="C8" s="253">
        <v>31</v>
      </c>
      <c r="D8" s="253">
        <v>34</v>
      </c>
      <c r="E8" s="253">
        <v>30</v>
      </c>
      <c r="F8" s="253">
        <v>31</v>
      </c>
      <c r="G8" s="253">
        <v>25</v>
      </c>
      <c r="H8" s="250">
        <v>9</v>
      </c>
    </row>
    <row r="9" spans="1:8" x14ac:dyDescent="0.2">
      <c r="A9" s="260" t="s">
        <v>118</v>
      </c>
      <c r="B9" s="261">
        <f>GETPIVOTDATA("Conteggio di L",$A$4,"A/P","P")-GETPIVOTDATA("Conteggio di L",$A$4,"A/P","A")</f>
        <v>6</v>
      </c>
      <c r="C9" s="261">
        <f>GETPIVOTDATA("Conteggio di Ma",$A$4,"A/P","P")-GETPIVOTDATA("Conteggio di Ma",$A$4,"A/P","A")</f>
        <v>1</v>
      </c>
      <c r="D9" s="261">
        <f>GETPIVOTDATA("Conteggio di Me",$A$4,"A/P","P")-GETPIVOTDATA("Conteggio di Me",$A$4,"A/P","A")</f>
        <v>-2</v>
      </c>
      <c r="E9" s="261">
        <f>GETPIVOTDATA("Conteggio di G",$A$4,"A/P","P")-GETPIVOTDATA("Conteggio di G",$A$4,"A/P","A")</f>
        <v>2</v>
      </c>
      <c r="F9" s="261">
        <f>GETPIVOTDATA("Conteggio di V",$A$4,"A/P","P")-GETPIVOTDATA("Conteggio di V",$A$4,"A/P","A")</f>
        <v>-1</v>
      </c>
      <c r="G9" s="261">
        <f>GETPIVOTDATA("Conteggio di S",$A$4,"A/P","P")-GETPIVOTDATA("Conteggio di S",$A$4,"A/P","A")</f>
        <v>-5</v>
      </c>
      <c r="H9" s="261">
        <f>GETPIVOTDATA("Conteggio di D",$A$4,"A/P","P")-GETPIVOTDATA("Conteggio di D",$A$4,"A/P","A")</f>
        <v>-1</v>
      </c>
    </row>
    <row r="12" spans="1:8" x14ac:dyDescent="0.2">
      <c r="A12" s="51" t="s">
        <v>108</v>
      </c>
      <c r="B12" s="51" t="s">
        <v>94</v>
      </c>
      <c r="C12" s="50"/>
      <c r="D12" s="52"/>
    </row>
    <row r="13" spans="1:8" x14ac:dyDescent="0.2">
      <c r="A13" s="51" t="s">
        <v>95</v>
      </c>
      <c r="B13" s="54" t="s">
        <v>24</v>
      </c>
      <c r="C13" s="55" t="s">
        <v>25</v>
      </c>
      <c r="D13" s="241" t="s">
        <v>71</v>
      </c>
    </row>
    <row r="14" spans="1:8" x14ac:dyDescent="0.2">
      <c r="A14" s="54" t="s">
        <v>115</v>
      </c>
      <c r="B14" s="245"/>
      <c r="C14" s="251"/>
      <c r="D14" s="242"/>
    </row>
    <row r="15" spans="1:8" x14ac:dyDescent="0.2">
      <c r="A15" s="56" t="s">
        <v>74</v>
      </c>
      <c r="B15" s="247"/>
      <c r="C15" s="252"/>
      <c r="D15" s="243"/>
    </row>
    <row r="16" spans="1:8" x14ac:dyDescent="0.2">
      <c r="A16" s="56" t="s">
        <v>82</v>
      </c>
      <c r="B16" s="247"/>
      <c r="C16" s="252">
        <v>1</v>
      </c>
      <c r="D16" s="243">
        <v>1</v>
      </c>
    </row>
    <row r="17" spans="1:4" x14ac:dyDescent="0.2">
      <c r="A17" s="56" t="s">
        <v>84</v>
      </c>
      <c r="B17" s="247"/>
      <c r="C17" s="252">
        <v>1</v>
      </c>
      <c r="D17" s="243">
        <v>1</v>
      </c>
    </row>
    <row r="18" spans="1:4" x14ac:dyDescent="0.2">
      <c r="A18" s="56" t="s">
        <v>85</v>
      </c>
      <c r="B18" s="247"/>
      <c r="C18" s="252">
        <v>1</v>
      </c>
      <c r="D18" s="243">
        <v>1</v>
      </c>
    </row>
    <row r="19" spans="1:4" x14ac:dyDescent="0.2">
      <c r="A19" s="56" t="s">
        <v>97</v>
      </c>
      <c r="B19" s="247"/>
      <c r="C19" s="252"/>
      <c r="D19" s="243"/>
    </row>
    <row r="20" spans="1:4" x14ac:dyDescent="0.2">
      <c r="A20" s="56" t="s">
        <v>86</v>
      </c>
      <c r="B20" s="247"/>
      <c r="C20" s="252"/>
      <c r="D20" s="243"/>
    </row>
    <row r="21" spans="1:4" x14ac:dyDescent="0.2">
      <c r="A21" s="56" t="s">
        <v>87</v>
      </c>
      <c r="B21" s="247">
        <v>1</v>
      </c>
      <c r="C21" s="252"/>
      <c r="D21" s="243">
        <v>1</v>
      </c>
    </row>
    <row r="22" spans="1:4" x14ac:dyDescent="0.2">
      <c r="A22" s="56" t="s">
        <v>98</v>
      </c>
      <c r="B22" s="247"/>
      <c r="C22" s="252">
        <v>1</v>
      </c>
      <c r="D22" s="243">
        <v>1</v>
      </c>
    </row>
    <row r="23" spans="1:4" x14ac:dyDescent="0.2">
      <c r="A23" s="56" t="s">
        <v>88</v>
      </c>
      <c r="B23" s="247"/>
      <c r="C23" s="252"/>
      <c r="D23" s="243"/>
    </row>
    <row r="24" spans="1:4" x14ac:dyDescent="0.2">
      <c r="A24" s="56" t="s">
        <v>72</v>
      </c>
      <c r="B24" s="247"/>
      <c r="C24" s="252"/>
      <c r="D24" s="243"/>
    </row>
    <row r="25" spans="1:4" x14ac:dyDescent="0.2">
      <c r="A25" s="56" t="s">
        <v>73</v>
      </c>
      <c r="B25" s="247"/>
      <c r="C25" s="252">
        <v>1</v>
      </c>
      <c r="D25" s="243">
        <v>1</v>
      </c>
    </row>
    <row r="26" spans="1:4" x14ac:dyDescent="0.2">
      <c r="A26" s="56" t="s">
        <v>96</v>
      </c>
      <c r="B26" s="247"/>
      <c r="C26" s="252">
        <v>1</v>
      </c>
      <c r="D26" s="243">
        <v>1</v>
      </c>
    </row>
    <row r="27" spans="1:4" x14ac:dyDescent="0.2">
      <c r="A27" s="56" t="s">
        <v>75</v>
      </c>
      <c r="B27" s="247">
        <v>1</v>
      </c>
      <c r="C27" s="252">
        <v>1</v>
      </c>
      <c r="D27" s="243">
        <v>2</v>
      </c>
    </row>
    <row r="28" spans="1:4" x14ac:dyDescent="0.2">
      <c r="A28" s="56" t="s">
        <v>76</v>
      </c>
      <c r="B28" s="247"/>
      <c r="C28" s="252">
        <v>1</v>
      </c>
      <c r="D28" s="243">
        <v>1</v>
      </c>
    </row>
    <row r="29" spans="1:4" x14ac:dyDescent="0.2">
      <c r="A29" s="56" t="s">
        <v>77</v>
      </c>
      <c r="B29" s="247"/>
      <c r="C29" s="252">
        <v>1</v>
      </c>
      <c r="D29" s="243">
        <v>1</v>
      </c>
    </row>
    <row r="30" spans="1:4" x14ac:dyDescent="0.2">
      <c r="A30" s="56" t="s">
        <v>116</v>
      </c>
      <c r="B30" s="247"/>
      <c r="C30" s="252"/>
      <c r="D30" s="243"/>
    </row>
    <row r="31" spans="1:4" x14ac:dyDescent="0.2">
      <c r="A31" s="56" t="s">
        <v>78</v>
      </c>
      <c r="B31" s="247">
        <v>2</v>
      </c>
      <c r="C31" s="252">
        <v>1</v>
      </c>
      <c r="D31" s="243">
        <v>3</v>
      </c>
    </row>
    <row r="32" spans="1:4" x14ac:dyDescent="0.2">
      <c r="A32" s="56" t="s">
        <v>79</v>
      </c>
      <c r="B32" s="247">
        <v>1</v>
      </c>
      <c r="C32" s="252">
        <v>1</v>
      </c>
      <c r="D32" s="243">
        <v>2</v>
      </c>
    </row>
    <row r="33" spans="1:4" x14ac:dyDescent="0.2">
      <c r="A33" s="56" t="s">
        <v>117</v>
      </c>
      <c r="B33" s="247"/>
      <c r="C33" s="252"/>
      <c r="D33" s="243"/>
    </row>
    <row r="34" spans="1:4" x14ac:dyDescent="0.2">
      <c r="A34" s="56" t="s">
        <v>80</v>
      </c>
      <c r="B34" s="247">
        <v>1</v>
      </c>
      <c r="C34" s="252">
        <v>2</v>
      </c>
      <c r="D34" s="243">
        <v>3</v>
      </c>
    </row>
    <row r="35" spans="1:4" x14ac:dyDescent="0.2">
      <c r="A35" s="56" t="s">
        <v>81</v>
      </c>
      <c r="B35" s="247"/>
      <c r="C35" s="252"/>
      <c r="D35" s="243"/>
    </row>
    <row r="36" spans="1:4" x14ac:dyDescent="0.2">
      <c r="A36" s="56" t="s">
        <v>83</v>
      </c>
      <c r="B36" s="247">
        <v>1</v>
      </c>
      <c r="C36" s="252"/>
      <c r="D36" s="243">
        <v>1</v>
      </c>
    </row>
    <row r="37" spans="1:4" x14ac:dyDescent="0.2">
      <c r="A37" s="53" t="s">
        <v>71</v>
      </c>
      <c r="B37" s="249">
        <v>7</v>
      </c>
      <c r="C37" s="253">
        <v>13</v>
      </c>
      <c r="D37" s="244">
        <v>20</v>
      </c>
    </row>
    <row r="39" spans="1:4" x14ac:dyDescent="0.2">
      <c r="A39" s="51" t="s">
        <v>109</v>
      </c>
      <c r="B39" s="51" t="s">
        <v>94</v>
      </c>
      <c r="C39" s="50"/>
      <c r="D39" s="52"/>
    </row>
    <row r="40" spans="1:4" x14ac:dyDescent="0.2">
      <c r="A40" s="51" t="s">
        <v>95</v>
      </c>
      <c r="B40" s="54" t="s">
        <v>24</v>
      </c>
      <c r="C40" s="55" t="s">
        <v>25</v>
      </c>
      <c r="D40" s="241" t="s">
        <v>71</v>
      </c>
    </row>
    <row r="41" spans="1:4" x14ac:dyDescent="0.2">
      <c r="A41" s="54" t="s">
        <v>115</v>
      </c>
      <c r="B41" s="245">
        <v>1</v>
      </c>
      <c r="C41" s="251"/>
      <c r="D41" s="242">
        <v>1</v>
      </c>
    </row>
    <row r="42" spans="1:4" x14ac:dyDescent="0.2">
      <c r="A42" s="56" t="s">
        <v>74</v>
      </c>
      <c r="B42" s="247">
        <v>4</v>
      </c>
      <c r="C42" s="252">
        <v>1</v>
      </c>
      <c r="D42" s="243">
        <v>5</v>
      </c>
    </row>
    <row r="43" spans="1:4" x14ac:dyDescent="0.2">
      <c r="A43" s="56" t="s">
        <v>82</v>
      </c>
      <c r="B43" s="247">
        <v>1</v>
      </c>
      <c r="C43" s="252"/>
      <c r="D43" s="243">
        <v>1</v>
      </c>
    </row>
    <row r="44" spans="1:4" x14ac:dyDescent="0.2">
      <c r="A44" s="56" t="s">
        <v>84</v>
      </c>
      <c r="B44" s="247"/>
      <c r="C44" s="252"/>
      <c r="D44" s="243"/>
    </row>
    <row r="45" spans="1:4" x14ac:dyDescent="0.2">
      <c r="A45" s="56" t="s">
        <v>85</v>
      </c>
      <c r="B45" s="247"/>
      <c r="C45" s="252">
        <v>2</v>
      </c>
      <c r="D45" s="243">
        <v>2</v>
      </c>
    </row>
    <row r="46" spans="1:4" x14ac:dyDescent="0.2">
      <c r="A46" s="56" t="s">
        <v>97</v>
      </c>
      <c r="B46" s="247">
        <v>1</v>
      </c>
      <c r="C46" s="252"/>
      <c r="D46" s="243">
        <v>1</v>
      </c>
    </row>
    <row r="47" spans="1:4" x14ac:dyDescent="0.2">
      <c r="A47" s="56" t="s">
        <v>86</v>
      </c>
      <c r="B47" s="247"/>
      <c r="C47" s="252">
        <v>1</v>
      </c>
      <c r="D47" s="243">
        <v>1</v>
      </c>
    </row>
    <row r="48" spans="1:4" x14ac:dyDescent="0.2">
      <c r="A48" s="56" t="s">
        <v>87</v>
      </c>
      <c r="B48" s="247">
        <v>1</v>
      </c>
      <c r="C48" s="252"/>
      <c r="D48" s="243">
        <v>1</v>
      </c>
    </row>
    <row r="49" spans="1:4" x14ac:dyDescent="0.2">
      <c r="A49" s="56" t="s">
        <v>98</v>
      </c>
      <c r="B49" s="247"/>
      <c r="C49" s="252"/>
      <c r="D49" s="243"/>
    </row>
    <row r="50" spans="1:4" x14ac:dyDescent="0.2">
      <c r="A50" s="56" t="s">
        <v>88</v>
      </c>
      <c r="B50" s="247"/>
      <c r="C50" s="252"/>
      <c r="D50" s="243"/>
    </row>
    <row r="51" spans="1:4" x14ac:dyDescent="0.2">
      <c r="A51" s="56" t="s">
        <v>72</v>
      </c>
      <c r="B51" s="247"/>
      <c r="C51" s="252">
        <v>1</v>
      </c>
      <c r="D51" s="243">
        <v>1</v>
      </c>
    </row>
    <row r="52" spans="1:4" x14ac:dyDescent="0.2">
      <c r="A52" s="56" t="s">
        <v>73</v>
      </c>
      <c r="B52" s="247"/>
      <c r="C52" s="252">
        <v>1</v>
      </c>
      <c r="D52" s="243">
        <v>1</v>
      </c>
    </row>
    <row r="53" spans="1:4" x14ac:dyDescent="0.2">
      <c r="A53" s="56" t="s">
        <v>96</v>
      </c>
      <c r="B53" s="247"/>
      <c r="C53" s="252">
        <v>1</v>
      </c>
      <c r="D53" s="243">
        <v>1</v>
      </c>
    </row>
    <row r="54" spans="1:4" x14ac:dyDescent="0.2">
      <c r="A54" s="56" t="s">
        <v>75</v>
      </c>
      <c r="B54" s="247">
        <v>1</v>
      </c>
      <c r="C54" s="252">
        <v>1</v>
      </c>
      <c r="D54" s="243">
        <v>2</v>
      </c>
    </row>
    <row r="55" spans="1:4" x14ac:dyDescent="0.2">
      <c r="A55" s="56" t="s">
        <v>76</v>
      </c>
      <c r="B55" s="247">
        <v>1</v>
      </c>
      <c r="C55" s="252">
        <v>1</v>
      </c>
      <c r="D55" s="243">
        <v>2</v>
      </c>
    </row>
    <row r="56" spans="1:4" x14ac:dyDescent="0.2">
      <c r="A56" s="56" t="s">
        <v>77</v>
      </c>
      <c r="B56" s="247"/>
      <c r="C56" s="252">
        <v>1</v>
      </c>
      <c r="D56" s="243">
        <v>1</v>
      </c>
    </row>
    <row r="57" spans="1:4" x14ac:dyDescent="0.2">
      <c r="A57" s="56" t="s">
        <v>116</v>
      </c>
      <c r="B57" s="247">
        <v>1</v>
      </c>
      <c r="C57" s="252"/>
      <c r="D57" s="243">
        <v>1</v>
      </c>
    </row>
    <row r="58" spans="1:4" x14ac:dyDescent="0.2">
      <c r="A58" s="56" t="s">
        <v>78</v>
      </c>
      <c r="B58" s="247">
        <v>2</v>
      </c>
      <c r="C58" s="252">
        <v>3</v>
      </c>
      <c r="D58" s="243">
        <v>5</v>
      </c>
    </row>
    <row r="59" spans="1:4" x14ac:dyDescent="0.2">
      <c r="A59" s="56" t="s">
        <v>79</v>
      </c>
      <c r="B59" s="247"/>
      <c r="C59" s="252">
        <v>1</v>
      </c>
      <c r="D59" s="243">
        <v>1</v>
      </c>
    </row>
    <row r="60" spans="1:4" x14ac:dyDescent="0.2">
      <c r="A60" s="56" t="s">
        <v>117</v>
      </c>
      <c r="B60" s="247"/>
      <c r="C60" s="252"/>
      <c r="D60" s="243"/>
    </row>
    <row r="61" spans="1:4" x14ac:dyDescent="0.2">
      <c r="A61" s="56" t="s">
        <v>80</v>
      </c>
      <c r="B61" s="247">
        <v>1</v>
      </c>
      <c r="C61" s="252">
        <v>2</v>
      </c>
      <c r="D61" s="243">
        <v>3</v>
      </c>
    </row>
    <row r="62" spans="1:4" x14ac:dyDescent="0.2">
      <c r="A62" s="56" t="s">
        <v>81</v>
      </c>
      <c r="B62" s="247"/>
      <c r="C62" s="252"/>
      <c r="D62" s="243"/>
    </row>
    <row r="63" spans="1:4" x14ac:dyDescent="0.2">
      <c r="A63" s="56" t="s">
        <v>83</v>
      </c>
      <c r="B63" s="247">
        <v>1</v>
      </c>
      <c r="C63" s="252"/>
      <c r="D63" s="243">
        <v>1</v>
      </c>
    </row>
    <row r="64" spans="1:4" x14ac:dyDescent="0.2">
      <c r="A64" s="53" t="s">
        <v>71</v>
      </c>
      <c r="B64" s="249">
        <v>15</v>
      </c>
      <c r="C64" s="253">
        <v>16</v>
      </c>
      <c r="D64" s="244">
        <v>31</v>
      </c>
    </row>
    <row r="66" spans="1:4" x14ac:dyDescent="0.2">
      <c r="A66" s="51" t="s">
        <v>110</v>
      </c>
      <c r="B66" s="51" t="s">
        <v>94</v>
      </c>
      <c r="C66" s="50"/>
      <c r="D66" s="52"/>
    </row>
    <row r="67" spans="1:4" x14ac:dyDescent="0.2">
      <c r="A67" s="51" t="s">
        <v>95</v>
      </c>
      <c r="B67" s="54" t="s">
        <v>24</v>
      </c>
      <c r="C67" s="55" t="s">
        <v>25</v>
      </c>
      <c r="D67" s="241" t="s">
        <v>71</v>
      </c>
    </row>
    <row r="68" spans="1:4" x14ac:dyDescent="0.2">
      <c r="A68" s="54" t="s">
        <v>115</v>
      </c>
      <c r="B68" s="245">
        <v>1</v>
      </c>
      <c r="C68" s="251"/>
      <c r="D68" s="242">
        <v>1</v>
      </c>
    </row>
    <row r="69" spans="1:4" x14ac:dyDescent="0.2">
      <c r="A69" s="56" t="s">
        <v>74</v>
      </c>
      <c r="B69" s="247">
        <v>4</v>
      </c>
      <c r="C69" s="252">
        <v>1</v>
      </c>
      <c r="D69" s="243">
        <v>5</v>
      </c>
    </row>
    <row r="70" spans="1:4" x14ac:dyDescent="0.2">
      <c r="A70" s="56" t="s">
        <v>82</v>
      </c>
      <c r="B70" s="247">
        <v>1</v>
      </c>
      <c r="C70" s="252"/>
      <c r="D70" s="243">
        <v>1</v>
      </c>
    </row>
    <row r="71" spans="1:4" x14ac:dyDescent="0.2">
      <c r="A71" s="56" t="s">
        <v>84</v>
      </c>
      <c r="B71" s="247"/>
      <c r="C71" s="252">
        <v>1</v>
      </c>
      <c r="D71" s="243">
        <v>1</v>
      </c>
    </row>
    <row r="72" spans="1:4" x14ac:dyDescent="0.2">
      <c r="A72" s="56" t="s">
        <v>85</v>
      </c>
      <c r="B72" s="247"/>
      <c r="C72" s="252">
        <v>1</v>
      </c>
      <c r="D72" s="243">
        <v>1</v>
      </c>
    </row>
    <row r="73" spans="1:4" x14ac:dyDescent="0.2">
      <c r="A73" s="56" t="s">
        <v>97</v>
      </c>
      <c r="B73" s="247">
        <v>1</v>
      </c>
      <c r="C73" s="252">
        <v>1</v>
      </c>
      <c r="D73" s="243">
        <v>2</v>
      </c>
    </row>
    <row r="74" spans="1:4" x14ac:dyDescent="0.2">
      <c r="A74" s="56" t="s">
        <v>86</v>
      </c>
      <c r="B74" s="247"/>
      <c r="C74" s="252">
        <v>1</v>
      </c>
      <c r="D74" s="243">
        <v>1</v>
      </c>
    </row>
    <row r="75" spans="1:4" x14ac:dyDescent="0.2">
      <c r="A75" s="56" t="s">
        <v>87</v>
      </c>
      <c r="B75" s="247">
        <v>1</v>
      </c>
      <c r="C75" s="252"/>
      <c r="D75" s="243">
        <v>1</v>
      </c>
    </row>
    <row r="76" spans="1:4" x14ac:dyDescent="0.2">
      <c r="A76" s="56" t="s">
        <v>98</v>
      </c>
      <c r="B76" s="247"/>
      <c r="C76" s="252"/>
      <c r="D76" s="243"/>
    </row>
    <row r="77" spans="1:4" x14ac:dyDescent="0.2">
      <c r="A77" s="56" t="s">
        <v>88</v>
      </c>
      <c r="B77" s="247"/>
      <c r="C77" s="252">
        <v>1</v>
      </c>
      <c r="D77" s="243">
        <v>1</v>
      </c>
    </row>
    <row r="78" spans="1:4" x14ac:dyDescent="0.2">
      <c r="A78" s="56" t="s">
        <v>72</v>
      </c>
      <c r="B78" s="247"/>
      <c r="C78" s="252">
        <v>1</v>
      </c>
      <c r="D78" s="243">
        <v>1</v>
      </c>
    </row>
    <row r="79" spans="1:4" x14ac:dyDescent="0.2">
      <c r="A79" s="56" t="s">
        <v>73</v>
      </c>
      <c r="B79" s="247"/>
      <c r="C79" s="252">
        <v>1</v>
      </c>
      <c r="D79" s="243">
        <v>1</v>
      </c>
    </row>
    <row r="80" spans="1:4" x14ac:dyDescent="0.2">
      <c r="A80" s="56" t="s">
        <v>96</v>
      </c>
      <c r="B80" s="247">
        <v>1</v>
      </c>
      <c r="C80" s="252">
        <v>1</v>
      </c>
      <c r="D80" s="243">
        <v>2</v>
      </c>
    </row>
    <row r="81" spans="1:4" x14ac:dyDescent="0.2">
      <c r="A81" s="56" t="s">
        <v>75</v>
      </c>
      <c r="B81" s="247">
        <v>1</v>
      </c>
      <c r="C81" s="252">
        <v>1</v>
      </c>
      <c r="D81" s="243">
        <v>2</v>
      </c>
    </row>
    <row r="82" spans="1:4" x14ac:dyDescent="0.2">
      <c r="A82" s="56" t="s">
        <v>76</v>
      </c>
      <c r="B82" s="247">
        <v>1</v>
      </c>
      <c r="C82" s="252"/>
      <c r="D82" s="243">
        <v>1</v>
      </c>
    </row>
    <row r="83" spans="1:4" x14ac:dyDescent="0.2">
      <c r="A83" s="56" t="s">
        <v>77</v>
      </c>
      <c r="B83" s="247"/>
      <c r="C83" s="252">
        <v>1</v>
      </c>
      <c r="D83" s="243">
        <v>1</v>
      </c>
    </row>
    <row r="84" spans="1:4" x14ac:dyDescent="0.2">
      <c r="A84" s="56" t="s">
        <v>116</v>
      </c>
      <c r="B84" s="247">
        <v>1</v>
      </c>
      <c r="C84" s="252"/>
      <c r="D84" s="243">
        <v>1</v>
      </c>
    </row>
    <row r="85" spans="1:4" x14ac:dyDescent="0.2">
      <c r="A85" s="56" t="s">
        <v>78</v>
      </c>
      <c r="B85" s="247">
        <v>2</v>
      </c>
      <c r="C85" s="252">
        <v>2</v>
      </c>
      <c r="D85" s="243">
        <v>4</v>
      </c>
    </row>
    <row r="86" spans="1:4" x14ac:dyDescent="0.2">
      <c r="A86" s="56" t="s">
        <v>79</v>
      </c>
      <c r="B86" s="247">
        <v>2</v>
      </c>
      <c r="C86" s="252">
        <v>1</v>
      </c>
      <c r="D86" s="243">
        <v>3</v>
      </c>
    </row>
    <row r="87" spans="1:4" x14ac:dyDescent="0.2">
      <c r="A87" s="56" t="s">
        <v>117</v>
      </c>
      <c r="B87" s="247"/>
      <c r="C87" s="252"/>
      <c r="D87" s="243"/>
    </row>
    <row r="88" spans="1:4" x14ac:dyDescent="0.2">
      <c r="A88" s="56" t="s">
        <v>80</v>
      </c>
      <c r="B88" s="247">
        <v>1</v>
      </c>
      <c r="C88" s="252">
        <v>2</v>
      </c>
      <c r="D88" s="243">
        <v>3</v>
      </c>
    </row>
    <row r="89" spans="1:4" x14ac:dyDescent="0.2">
      <c r="A89" s="56" t="s">
        <v>81</v>
      </c>
      <c r="B89" s="247"/>
      <c r="C89" s="252"/>
      <c r="D89" s="243"/>
    </row>
    <row r="90" spans="1:4" x14ac:dyDescent="0.2">
      <c r="A90" s="56" t="s">
        <v>83</v>
      </c>
      <c r="B90" s="247">
        <v>1</v>
      </c>
      <c r="C90" s="252"/>
      <c r="D90" s="243">
        <v>1</v>
      </c>
    </row>
    <row r="91" spans="1:4" x14ac:dyDescent="0.2">
      <c r="A91" s="53" t="s">
        <v>71</v>
      </c>
      <c r="B91" s="249">
        <v>18</v>
      </c>
      <c r="C91" s="253">
        <v>16</v>
      </c>
      <c r="D91" s="244">
        <v>34</v>
      </c>
    </row>
    <row r="93" spans="1:4" x14ac:dyDescent="0.2">
      <c r="A93" s="51" t="s">
        <v>111</v>
      </c>
      <c r="B93" s="51" t="s">
        <v>94</v>
      </c>
      <c r="C93" s="50"/>
      <c r="D93" s="52"/>
    </row>
    <row r="94" spans="1:4" x14ac:dyDescent="0.2">
      <c r="A94" s="51" t="s">
        <v>95</v>
      </c>
      <c r="B94" s="54" t="s">
        <v>24</v>
      </c>
      <c r="C94" s="55" t="s">
        <v>25</v>
      </c>
      <c r="D94" s="241" t="s">
        <v>71</v>
      </c>
    </row>
    <row r="95" spans="1:4" x14ac:dyDescent="0.2">
      <c r="A95" s="54" t="s">
        <v>115</v>
      </c>
      <c r="B95" s="245">
        <v>1</v>
      </c>
      <c r="C95" s="251"/>
      <c r="D95" s="242">
        <v>1</v>
      </c>
    </row>
    <row r="96" spans="1:4" x14ac:dyDescent="0.2">
      <c r="A96" s="56" t="s">
        <v>74</v>
      </c>
      <c r="B96" s="247">
        <v>3</v>
      </c>
      <c r="C96" s="252">
        <v>1</v>
      </c>
      <c r="D96" s="243">
        <v>4</v>
      </c>
    </row>
    <row r="97" spans="1:4" x14ac:dyDescent="0.2">
      <c r="A97" s="56" t="s">
        <v>82</v>
      </c>
      <c r="B97" s="247">
        <v>1</v>
      </c>
      <c r="C97" s="252"/>
      <c r="D97" s="243">
        <v>1</v>
      </c>
    </row>
    <row r="98" spans="1:4" x14ac:dyDescent="0.2">
      <c r="A98" s="56" t="s">
        <v>84</v>
      </c>
      <c r="B98" s="247"/>
      <c r="C98" s="252">
        <v>1</v>
      </c>
      <c r="D98" s="243">
        <v>1</v>
      </c>
    </row>
    <row r="99" spans="1:4" x14ac:dyDescent="0.2">
      <c r="A99" s="56" t="s">
        <v>85</v>
      </c>
      <c r="B99" s="247"/>
      <c r="C99" s="252">
        <v>1</v>
      </c>
      <c r="D99" s="243">
        <v>1</v>
      </c>
    </row>
    <row r="100" spans="1:4" x14ac:dyDescent="0.2">
      <c r="A100" s="56" t="s">
        <v>97</v>
      </c>
      <c r="B100" s="247">
        <v>1</v>
      </c>
      <c r="C100" s="252"/>
      <c r="D100" s="243">
        <v>1</v>
      </c>
    </row>
    <row r="101" spans="1:4" x14ac:dyDescent="0.2">
      <c r="A101" s="56" t="s">
        <v>86</v>
      </c>
      <c r="B101" s="247"/>
      <c r="C101" s="252">
        <v>1</v>
      </c>
      <c r="D101" s="243">
        <v>1</v>
      </c>
    </row>
    <row r="102" spans="1:4" x14ac:dyDescent="0.2">
      <c r="A102" s="56" t="s">
        <v>87</v>
      </c>
      <c r="B102" s="247">
        <v>1</v>
      </c>
      <c r="C102" s="252"/>
      <c r="D102" s="243">
        <v>1</v>
      </c>
    </row>
    <row r="103" spans="1:4" x14ac:dyDescent="0.2">
      <c r="A103" s="56" t="s">
        <v>98</v>
      </c>
      <c r="B103" s="247"/>
      <c r="C103" s="252"/>
      <c r="D103" s="243"/>
    </row>
    <row r="104" spans="1:4" x14ac:dyDescent="0.2">
      <c r="A104" s="56" t="s">
        <v>88</v>
      </c>
      <c r="B104" s="247"/>
      <c r="C104" s="252"/>
      <c r="D104" s="243"/>
    </row>
    <row r="105" spans="1:4" x14ac:dyDescent="0.2">
      <c r="A105" s="56" t="s">
        <v>72</v>
      </c>
      <c r="B105" s="247"/>
      <c r="C105" s="252">
        <v>1</v>
      </c>
      <c r="D105" s="243">
        <v>1</v>
      </c>
    </row>
    <row r="106" spans="1:4" x14ac:dyDescent="0.2">
      <c r="A106" s="56" t="s">
        <v>73</v>
      </c>
      <c r="B106" s="247"/>
      <c r="C106" s="252">
        <v>1</v>
      </c>
      <c r="D106" s="243">
        <v>1</v>
      </c>
    </row>
    <row r="107" spans="1:4" x14ac:dyDescent="0.2">
      <c r="A107" s="56" t="s">
        <v>96</v>
      </c>
      <c r="B107" s="247"/>
      <c r="C107" s="252">
        <v>1</v>
      </c>
      <c r="D107" s="243">
        <v>1</v>
      </c>
    </row>
    <row r="108" spans="1:4" x14ac:dyDescent="0.2">
      <c r="A108" s="56" t="s">
        <v>75</v>
      </c>
      <c r="B108" s="247">
        <v>1</v>
      </c>
      <c r="C108" s="252">
        <v>1</v>
      </c>
      <c r="D108" s="243">
        <v>2</v>
      </c>
    </row>
    <row r="109" spans="1:4" x14ac:dyDescent="0.2">
      <c r="A109" s="56" t="s">
        <v>76</v>
      </c>
      <c r="B109" s="247">
        <v>1</v>
      </c>
      <c r="C109" s="252">
        <v>1</v>
      </c>
      <c r="D109" s="243">
        <v>2</v>
      </c>
    </row>
    <row r="110" spans="1:4" x14ac:dyDescent="0.2">
      <c r="A110" s="56" t="s">
        <v>77</v>
      </c>
      <c r="B110" s="247"/>
      <c r="C110" s="252">
        <v>1</v>
      </c>
      <c r="D110" s="243">
        <v>1</v>
      </c>
    </row>
    <row r="111" spans="1:4" x14ac:dyDescent="0.2">
      <c r="A111" s="56" t="s">
        <v>116</v>
      </c>
      <c r="B111" s="247">
        <v>1</v>
      </c>
      <c r="C111" s="252"/>
      <c r="D111" s="243">
        <v>1</v>
      </c>
    </row>
    <row r="112" spans="1:4" x14ac:dyDescent="0.2">
      <c r="A112" s="56" t="s">
        <v>78</v>
      </c>
      <c r="B112" s="247">
        <v>2</v>
      </c>
      <c r="C112" s="252">
        <v>3</v>
      </c>
      <c r="D112" s="243">
        <v>5</v>
      </c>
    </row>
    <row r="113" spans="1:4" x14ac:dyDescent="0.2">
      <c r="A113" s="56" t="s">
        <v>79</v>
      </c>
      <c r="B113" s="247"/>
      <c r="C113" s="252">
        <v>1</v>
      </c>
      <c r="D113" s="243">
        <v>1</v>
      </c>
    </row>
    <row r="114" spans="1:4" x14ac:dyDescent="0.2">
      <c r="A114" s="56" t="s">
        <v>117</v>
      </c>
      <c r="B114" s="247"/>
      <c r="C114" s="252"/>
      <c r="D114" s="243"/>
    </row>
    <row r="115" spans="1:4" x14ac:dyDescent="0.2">
      <c r="A115" s="56" t="s">
        <v>80</v>
      </c>
      <c r="B115" s="247">
        <v>1</v>
      </c>
      <c r="C115" s="252">
        <v>2</v>
      </c>
      <c r="D115" s="243">
        <v>3</v>
      </c>
    </row>
    <row r="116" spans="1:4" x14ac:dyDescent="0.2">
      <c r="A116" s="56" t="s">
        <v>81</v>
      </c>
      <c r="B116" s="247"/>
      <c r="C116" s="252"/>
      <c r="D116" s="243"/>
    </row>
    <row r="117" spans="1:4" x14ac:dyDescent="0.2">
      <c r="A117" s="56" t="s">
        <v>83</v>
      </c>
      <c r="B117" s="247">
        <v>1</v>
      </c>
      <c r="C117" s="252"/>
      <c r="D117" s="243">
        <v>1</v>
      </c>
    </row>
    <row r="118" spans="1:4" x14ac:dyDescent="0.2">
      <c r="A118" s="53" t="s">
        <v>71</v>
      </c>
      <c r="B118" s="249">
        <v>14</v>
      </c>
      <c r="C118" s="253">
        <v>16</v>
      </c>
      <c r="D118" s="244">
        <v>30</v>
      </c>
    </row>
    <row r="120" spans="1:4" x14ac:dyDescent="0.2">
      <c r="A120" s="51" t="s">
        <v>112</v>
      </c>
      <c r="B120" s="51" t="s">
        <v>94</v>
      </c>
      <c r="C120" s="50"/>
      <c r="D120" s="52"/>
    </row>
    <row r="121" spans="1:4" x14ac:dyDescent="0.2">
      <c r="A121" s="51" t="s">
        <v>95</v>
      </c>
      <c r="B121" s="54" t="s">
        <v>24</v>
      </c>
      <c r="C121" s="55" t="s">
        <v>25</v>
      </c>
      <c r="D121" s="241" t="s">
        <v>71</v>
      </c>
    </row>
    <row r="122" spans="1:4" x14ac:dyDescent="0.2">
      <c r="A122" s="54" t="s">
        <v>115</v>
      </c>
      <c r="B122" s="245">
        <v>1</v>
      </c>
      <c r="C122" s="251"/>
      <c r="D122" s="242">
        <v>1</v>
      </c>
    </row>
    <row r="123" spans="1:4" x14ac:dyDescent="0.2">
      <c r="A123" s="56" t="s">
        <v>74</v>
      </c>
      <c r="B123" s="247">
        <v>4</v>
      </c>
      <c r="C123" s="252">
        <v>1</v>
      </c>
      <c r="D123" s="243">
        <v>5</v>
      </c>
    </row>
    <row r="124" spans="1:4" x14ac:dyDescent="0.2">
      <c r="A124" s="56" t="s">
        <v>82</v>
      </c>
      <c r="B124" s="247">
        <v>1</v>
      </c>
      <c r="C124" s="252"/>
      <c r="D124" s="243">
        <v>1</v>
      </c>
    </row>
    <row r="125" spans="1:4" x14ac:dyDescent="0.2">
      <c r="A125" s="56" t="s">
        <v>84</v>
      </c>
      <c r="B125" s="247"/>
      <c r="C125" s="252">
        <v>1</v>
      </c>
      <c r="D125" s="243">
        <v>1</v>
      </c>
    </row>
    <row r="126" spans="1:4" x14ac:dyDescent="0.2">
      <c r="A126" s="56" t="s">
        <v>85</v>
      </c>
      <c r="B126" s="247"/>
      <c r="C126" s="252">
        <v>1</v>
      </c>
      <c r="D126" s="243">
        <v>1</v>
      </c>
    </row>
    <row r="127" spans="1:4" x14ac:dyDescent="0.2">
      <c r="A127" s="56" t="s">
        <v>97</v>
      </c>
      <c r="B127" s="247">
        <v>1</v>
      </c>
      <c r="C127" s="252"/>
      <c r="D127" s="243">
        <v>1</v>
      </c>
    </row>
    <row r="128" spans="1:4" x14ac:dyDescent="0.2">
      <c r="A128" s="56" t="s">
        <v>86</v>
      </c>
      <c r="B128" s="247"/>
      <c r="C128" s="252">
        <v>1</v>
      </c>
      <c r="D128" s="243">
        <v>1</v>
      </c>
    </row>
    <row r="129" spans="1:4" x14ac:dyDescent="0.2">
      <c r="A129" s="56" t="s">
        <v>87</v>
      </c>
      <c r="B129" s="247">
        <v>1</v>
      </c>
      <c r="C129" s="252"/>
      <c r="D129" s="243">
        <v>1</v>
      </c>
    </row>
    <row r="130" spans="1:4" x14ac:dyDescent="0.2">
      <c r="A130" s="56" t="s">
        <v>98</v>
      </c>
      <c r="B130" s="247"/>
      <c r="C130" s="252"/>
      <c r="D130" s="243"/>
    </row>
    <row r="131" spans="1:4" x14ac:dyDescent="0.2">
      <c r="A131" s="56" t="s">
        <v>88</v>
      </c>
      <c r="B131" s="247"/>
      <c r="C131" s="252"/>
      <c r="D131" s="243"/>
    </row>
    <row r="132" spans="1:4" x14ac:dyDescent="0.2">
      <c r="A132" s="56" t="s">
        <v>72</v>
      </c>
      <c r="B132" s="247"/>
      <c r="C132" s="252">
        <v>1</v>
      </c>
      <c r="D132" s="243">
        <v>1</v>
      </c>
    </row>
    <row r="133" spans="1:4" x14ac:dyDescent="0.2">
      <c r="A133" s="56" t="s">
        <v>73</v>
      </c>
      <c r="B133" s="247"/>
      <c r="C133" s="252">
        <v>1</v>
      </c>
      <c r="D133" s="243">
        <v>1</v>
      </c>
    </row>
    <row r="134" spans="1:4" x14ac:dyDescent="0.2">
      <c r="A134" s="56" t="s">
        <v>96</v>
      </c>
      <c r="B134" s="247"/>
      <c r="C134" s="252">
        <v>1</v>
      </c>
      <c r="D134" s="243">
        <v>1</v>
      </c>
    </row>
    <row r="135" spans="1:4" x14ac:dyDescent="0.2">
      <c r="A135" s="56" t="s">
        <v>75</v>
      </c>
      <c r="B135" s="247">
        <v>1</v>
      </c>
      <c r="C135" s="252">
        <v>1</v>
      </c>
      <c r="D135" s="243">
        <v>2</v>
      </c>
    </row>
    <row r="136" spans="1:4" x14ac:dyDescent="0.2">
      <c r="A136" s="56" t="s">
        <v>76</v>
      </c>
      <c r="B136" s="247">
        <v>1</v>
      </c>
      <c r="C136" s="252">
        <v>1</v>
      </c>
      <c r="D136" s="243">
        <v>2</v>
      </c>
    </row>
    <row r="137" spans="1:4" x14ac:dyDescent="0.2">
      <c r="A137" s="56" t="s">
        <v>77</v>
      </c>
      <c r="B137" s="247"/>
      <c r="C137" s="252">
        <v>1</v>
      </c>
      <c r="D137" s="243">
        <v>1</v>
      </c>
    </row>
    <row r="138" spans="1:4" x14ac:dyDescent="0.2">
      <c r="A138" s="56" t="s">
        <v>116</v>
      </c>
      <c r="B138" s="247">
        <v>1</v>
      </c>
      <c r="C138" s="252"/>
      <c r="D138" s="243">
        <v>1</v>
      </c>
    </row>
    <row r="139" spans="1:4" x14ac:dyDescent="0.2">
      <c r="A139" s="56" t="s">
        <v>78</v>
      </c>
      <c r="B139" s="247">
        <v>2</v>
      </c>
      <c r="C139" s="252">
        <v>2</v>
      </c>
      <c r="D139" s="243">
        <v>4</v>
      </c>
    </row>
    <row r="140" spans="1:4" x14ac:dyDescent="0.2">
      <c r="A140" s="56" t="s">
        <v>79</v>
      </c>
      <c r="B140" s="247">
        <v>1</v>
      </c>
      <c r="C140" s="252">
        <v>1</v>
      </c>
      <c r="D140" s="243">
        <v>2</v>
      </c>
    </row>
    <row r="141" spans="1:4" x14ac:dyDescent="0.2">
      <c r="A141" s="56" t="s">
        <v>117</v>
      </c>
      <c r="B141" s="247"/>
      <c r="C141" s="252"/>
      <c r="D141" s="243"/>
    </row>
    <row r="142" spans="1:4" x14ac:dyDescent="0.2">
      <c r="A142" s="56" t="s">
        <v>80</v>
      </c>
      <c r="B142" s="247">
        <v>1</v>
      </c>
      <c r="C142" s="252">
        <v>2</v>
      </c>
      <c r="D142" s="243">
        <v>3</v>
      </c>
    </row>
    <row r="143" spans="1:4" x14ac:dyDescent="0.2">
      <c r="A143" s="56" t="s">
        <v>81</v>
      </c>
      <c r="B143" s="247"/>
      <c r="C143" s="252"/>
      <c r="D143" s="243"/>
    </row>
    <row r="144" spans="1:4" x14ac:dyDescent="0.2">
      <c r="A144" s="56" t="s">
        <v>83</v>
      </c>
      <c r="B144" s="247">
        <v>1</v>
      </c>
      <c r="C144" s="252"/>
      <c r="D144" s="243">
        <v>1</v>
      </c>
    </row>
    <row r="145" spans="1:4" x14ac:dyDescent="0.2">
      <c r="A145" s="53" t="s">
        <v>71</v>
      </c>
      <c r="B145" s="249">
        <v>16</v>
      </c>
      <c r="C145" s="253">
        <v>15</v>
      </c>
      <c r="D145" s="244">
        <v>31</v>
      </c>
    </row>
    <row r="147" spans="1:4" x14ac:dyDescent="0.2">
      <c r="A147" s="51" t="s">
        <v>113</v>
      </c>
      <c r="B147" s="51" t="s">
        <v>94</v>
      </c>
      <c r="C147" s="50"/>
      <c r="D147" s="52"/>
    </row>
    <row r="148" spans="1:4" x14ac:dyDescent="0.2">
      <c r="A148" s="51" t="s">
        <v>95</v>
      </c>
      <c r="B148" s="54" t="s">
        <v>24</v>
      </c>
      <c r="C148" s="55" t="s">
        <v>25</v>
      </c>
      <c r="D148" s="241" t="s">
        <v>71</v>
      </c>
    </row>
    <row r="149" spans="1:4" x14ac:dyDescent="0.2">
      <c r="A149" s="54" t="s">
        <v>115</v>
      </c>
      <c r="B149" s="245">
        <v>1</v>
      </c>
      <c r="C149" s="251"/>
      <c r="D149" s="242">
        <v>1</v>
      </c>
    </row>
    <row r="150" spans="1:4" x14ac:dyDescent="0.2">
      <c r="A150" s="56" t="s">
        <v>74</v>
      </c>
      <c r="B150" s="247">
        <v>4</v>
      </c>
      <c r="C150" s="252">
        <v>1</v>
      </c>
      <c r="D150" s="243">
        <v>5</v>
      </c>
    </row>
    <row r="151" spans="1:4" x14ac:dyDescent="0.2">
      <c r="A151" s="56" t="s">
        <v>82</v>
      </c>
      <c r="B151" s="247">
        <v>1</v>
      </c>
      <c r="C151" s="252"/>
      <c r="D151" s="243">
        <v>1</v>
      </c>
    </row>
    <row r="152" spans="1:4" x14ac:dyDescent="0.2">
      <c r="A152" s="56" t="s">
        <v>84</v>
      </c>
      <c r="B152" s="247"/>
      <c r="C152" s="252">
        <v>1</v>
      </c>
      <c r="D152" s="243">
        <v>1</v>
      </c>
    </row>
    <row r="153" spans="1:4" x14ac:dyDescent="0.2">
      <c r="A153" s="56" t="s">
        <v>85</v>
      </c>
      <c r="B153" s="247"/>
      <c r="C153" s="252">
        <v>1</v>
      </c>
      <c r="D153" s="243">
        <v>1</v>
      </c>
    </row>
    <row r="154" spans="1:4" x14ac:dyDescent="0.2">
      <c r="A154" s="56" t="s">
        <v>97</v>
      </c>
      <c r="B154" s="247">
        <v>1</v>
      </c>
      <c r="C154" s="252"/>
      <c r="D154" s="243">
        <v>1</v>
      </c>
    </row>
    <row r="155" spans="1:4" x14ac:dyDescent="0.2">
      <c r="A155" s="56" t="s">
        <v>86</v>
      </c>
      <c r="B155" s="247"/>
      <c r="C155" s="252">
        <v>1</v>
      </c>
      <c r="D155" s="243">
        <v>1</v>
      </c>
    </row>
    <row r="156" spans="1:4" x14ac:dyDescent="0.2">
      <c r="A156" s="56" t="s">
        <v>87</v>
      </c>
      <c r="B156" s="247">
        <v>1</v>
      </c>
      <c r="C156" s="252"/>
      <c r="D156" s="243">
        <v>1</v>
      </c>
    </row>
    <row r="157" spans="1:4" x14ac:dyDescent="0.2">
      <c r="A157" s="56" t="s">
        <v>98</v>
      </c>
      <c r="B157" s="247"/>
      <c r="C157" s="252"/>
      <c r="D157" s="243"/>
    </row>
    <row r="158" spans="1:4" x14ac:dyDescent="0.2">
      <c r="A158" s="56" t="s">
        <v>88</v>
      </c>
      <c r="B158" s="247"/>
      <c r="C158" s="252">
        <v>1</v>
      </c>
      <c r="D158" s="243">
        <v>1</v>
      </c>
    </row>
    <row r="159" spans="1:4" x14ac:dyDescent="0.2">
      <c r="A159" s="56" t="s">
        <v>72</v>
      </c>
      <c r="B159" s="247"/>
      <c r="C159" s="252">
        <v>1</v>
      </c>
      <c r="D159" s="243">
        <v>1</v>
      </c>
    </row>
    <row r="160" spans="1:4" x14ac:dyDescent="0.2">
      <c r="A160" s="56" t="s">
        <v>73</v>
      </c>
      <c r="B160" s="247"/>
      <c r="C160" s="252">
        <v>1</v>
      </c>
      <c r="D160" s="243">
        <v>1</v>
      </c>
    </row>
    <row r="161" spans="1:4" x14ac:dyDescent="0.2">
      <c r="A161" s="56" t="s">
        <v>96</v>
      </c>
      <c r="B161" s="247"/>
      <c r="C161" s="252">
        <v>1</v>
      </c>
      <c r="D161" s="243">
        <v>1</v>
      </c>
    </row>
    <row r="162" spans="1:4" x14ac:dyDescent="0.2">
      <c r="A162" s="56" t="s">
        <v>75</v>
      </c>
      <c r="B162" s="247">
        <v>1</v>
      </c>
      <c r="C162" s="252">
        <v>1</v>
      </c>
      <c r="D162" s="243">
        <v>2</v>
      </c>
    </row>
    <row r="163" spans="1:4" x14ac:dyDescent="0.2">
      <c r="A163" s="56" t="s">
        <v>76</v>
      </c>
      <c r="B163" s="247">
        <v>1</v>
      </c>
      <c r="C163" s="252"/>
      <c r="D163" s="243">
        <v>1</v>
      </c>
    </row>
    <row r="164" spans="1:4" x14ac:dyDescent="0.2">
      <c r="A164" s="56" t="s">
        <v>77</v>
      </c>
      <c r="B164" s="247"/>
      <c r="C164" s="252"/>
      <c r="D164" s="243"/>
    </row>
    <row r="165" spans="1:4" x14ac:dyDescent="0.2">
      <c r="A165" s="56" t="s">
        <v>116</v>
      </c>
      <c r="B165" s="247">
        <v>1</v>
      </c>
      <c r="C165" s="252"/>
      <c r="D165" s="243">
        <v>1</v>
      </c>
    </row>
    <row r="166" spans="1:4" x14ac:dyDescent="0.2">
      <c r="A166" s="56" t="s">
        <v>78</v>
      </c>
      <c r="B166" s="247">
        <v>2</v>
      </c>
      <c r="C166" s="252"/>
      <c r="D166" s="243">
        <v>2</v>
      </c>
    </row>
    <row r="167" spans="1:4" x14ac:dyDescent="0.2">
      <c r="A167" s="56" t="s">
        <v>79</v>
      </c>
      <c r="B167" s="247"/>
      <c r="C167" s="252"/>
      <c r="D167" s="243"/>
    </row>
    <row r="168" spans="1:4" x14ac:dyDescent="0.2">
      <c r="A168" s="56" t="s">
        <v>117</v>
      </c>
      <c r="B168" s="247"/>
      <c r="C168" s="252"/>
      <c r="D168" s="243"/>
    </row>
    <row r="169" spans="1:4" x14ac:dyDescent="0.2">
      <c r="A169" s="56" t="s">
        <v>80</v>
      </c>
      <c r="B169" s="247">
        <v>1</v>
      </c>
      <c r="C169" s="252">
        <v>1</v>
      </c>
      <c r="D169" s="243">
        <v>2</v>
      </c>
    </row>
    <row r="170" spans="1:4" x14ac:dyDescent="0.2">
      <c r="A170" s="56" t="s">
        <v>81</v>
      </c>
      <c r="B170" s="247">
        <v>1</v>
      </c>
      <c r="C170" s="252"/>
      <c r="D170" s="243">
        <v>1</v>
      </c>
    </row>
    <row r="171" spans="1:4" x14ac:dyDescent="0.2">
      <c r="A171" s="56" t="s">
        <v>83</v>
      </c>
      <c r="B171" s="247"/>
      <c r="C171" s="252"/>
      <c r="D171" s="243"/>
    </row>
    <row r="172" spans="1:4" x14ac:dyDescent="0.2">
      <c r="A172" s="53" t="s">
        <v>71</v>
      </c>
      <c r="B172" s="249">
        <v>15</v>
      </c>
      <c r="C172" s="253">
        <v>10</v>
      </c>
      <c r="D172" s="244">
        <v>25</v>
      </c>
    </row>
    <row r="174" spans="1:4" x14ac:dyDescent="0.2">
      <c r="A174" s="51" t="s">
        <v>114</v>
      </c>
      <c r="B174" s="51" t="s">
        <v>94</v>
      </c>
      <c r="C174" s="50"/>
      <c r="D174" s="52"/>
    </row>
    <row r="175" spans="1:4" x14ac:dyDescent="0.2">
      <c r="A175" s="51" t="s">
        <v>95</v>
      </c>
      <c r="B175" s="54" t="s">
        <v>24</v>
      </c>
      <c r="C175" s="55" t="s">
        <v>25</v>
      </c>
      <c r="D175" s="241" t="s">
        <v>71</v>
      </c>
    </row>
    <row r="176" spans="1:4" x14ac:dyDescent="0.2">
      <c r="A176" s="54" t="s">
        <v>115</v>
      </c>
      <c r="B176" s="245">
        <v>2</v>
      </c>
      <c r="C176" s="251"/>
      <c r="D176" s="242">
        <v>2</v>
      </c>
    </row>
    <row r="177" spans="1:4" x14ac:dyDescent="0.2">
      <c r="A177" s="56" t="s">
        <v>74</v>
      </c>
      <c r="B177" s="247">
        <v>1</v>
      </c>
      <c r="C177" s="252"/>
      <c r="D177" s="243">
        <v>1</v>
      </c>
    </row>
    <row r="178" spans="1:4" x14ac:dyDescent="0.2">
      <c r="A178" s="56" t="s">
        <v>82</v>
      </c>
      <c r="B178" s="247">
        <v>1</v>
      </c>
      <c r="C178" s="252"/>
      <c r="D178" s="243">
        <v>1</v>
      </c>
    </row>
    <row r="179" spans="1:4" x14ac:dyDescent="0.2">
      <c r="A179" s="56" t="s">
        <v>84</v>
      </c>
      <c r="B179" s="247"/>
      <c r="C179" s="252"/>
      <c r="D179" s="243"/>
    </row>
    <row r="180" spans="1:4" x14ac:dyDescent="0.2">
      <c r="A180" s="56" t="s">
        <v>85</v>
      </c>
      <c r="B180" s="247"/>
      <c r="C180" s="252"/>
      <c r="D180" s="243"/>
    </row>
    <row r="181" spans="1:4" x14ac:dyDescent="0.2">
      <c r="A181" s="56" t="s">
        <v>97</v>
      </c>
      <c r="B181" s="247"/>
      <c r="C181" s="252"/>
      <c r="D181" s="243"/>
    </row>
    <row r="182" spans="1:4" x14ac:dyDescent="0.2">
      <c r="A182" s="56" t="s">
        <v>86</v>
      </c>
      <c r="B182" s="247"/>
      <c r="C182" s="252"/>
      <c r="D182" s="243"/>
    </row>
    <row r="183" spans="1:4" x14ac:dyDescent="0.2">
      <c r="A183" s="56" t="s">
        <v>87</v>
      </c>
      <c r="B183" s="247">
        <v>1</v>
      </c>
      <c r="C183" s="252"/>
      <c r="D183" s="243">
        <v>1</v>
      </c>
    </row>
    <row r="184" spans="1:4" x14ac:dyDescent="0.2">
      <c r="A184" s="56" t="s">
        <v>98</v>
      </c>
      <c r="B184" s="247"/>
      <c r="C184" s="252"/>
      <c r="D184" s="243"/>
    </row>
    <row r="185" spans="1:4" x14ac:dyDescent="0.2">
      <c r="A185" s="56" t="s">
        <v>88</v>
      </c>
      <c r="B185" s="247"/>
      <c r="C185" s="252"/>
      <c r="D185" s="243"/>
    </row>
    <row r="186" spans="1:4" x14ac:dyDescent="0.2">
      <c r="A186" s="56" t="s">
        <v>72</v>
      </c>
      <c r="B186" s="247"/>
      <c r="C186" s="252"/>
      <c r="D186" s="243"/>
    </row>
    <row r="187" spans="1:4" x14ac:dyDescent="0.2">
      <c r="A187" s="56" t="s">
        <v>73</v>
      </c>
      <c r="B187" s="247"/>
      <c r="C187" s="252">
        <v>1</v>
      </c>
      <c r="D187" s="243">
        <v>1</v>
      </c>
    </row>
    <row r="188" spans="1:4" x14ac:dyDescent="0.2">
      <c r="A188" s="56" t="s">
        <v>96</v>
      </c>
      <c r="B188" s="247"/>
      <c r="C188" s="252"/>
      <c r="D188" s="243"/>
    </row>
    <row r="189" spans="1:4" x14ac:dyDescent="0.2">
      <c r="A189" s="56" t="s">
        <v>75</v>
      </c>
      <c r="B189" s="247"/>
      <c r="C189" s="252"/>
      <c r="D189" s="243"/>
    </row>
    <row r="190" spans="1:4" x14ac:dyDescent="0.2">
      <c r="A190" s="56" t="s">
        <v>76</v>
      </c>
      <c r="B190" s="247"/>
      <c r="C190" s="252"/>
      <c r="D190" s="243"/>
    </row>
    <row r="191" spans="1:4" x14ac:dyDescent="0.2">
      <c r="A191" s="56" t="s">
        <v>77</v>
      </c>
      <c r="B191" s="247"/>
      <c r="C191" s="252"/>
      <c r="D191" s="243"/>
    </row>
    <row r="192" spans="1:4" x14ac:dyDescent="0.2">
      <c r="A192" s="56" t="s">
        <v>116</v>
      </c>
      <c r="B192" s="247"/>
      <c r="C192" s="252"/>
      <c r="D192" s="243"/>
    </row>
    <row r="193" spans="1:4" x14ac:dyDescent="0.2">
      <c r="A193" s="56" t="s">
        <v>78</v>
      </c>
      <c r="B193" s="247"/>
      <c r="C193" s="252">
        <v>1</v>
      </c>
      <c r="D193" s="243">
        <v>1</v>
      </c>
    </row>
    <row r="194" spans="1:4" x14ac:dyDescent="0.2">
      <c r="A194" s="56" t="s">
        <v>79</v>
      </c>
      <c r="B194" s="247"/>
      <c r="C194" s="252">
        <v>1</v>
      </c>
      <c r="D194" s="243">
        <v>1</v>
      </c>
    </row>
    <row r="195" spans="1:4" x14ac:dyDescent="0.2">
      <c r="A195" s="56" t="s">
        <v>117</v>
      </c>
      <c r="B195" s="247"/>
      <c r="C195" s="252"/>
      <c r="D195" s="243"/>
    </row>
    <row r="196" spans="1:4" x14ac:dyDescent="0.2">
      <c r="A196" s="56" t="s">
        <v>80</v>
      </c>
      <c r="B196" s="247"/>
      <c r="C196" s="252">
        <v>1</v>
      </c>
      <c r="D196" s="243">
        <v>1</v>
      </c>
    </row>
    <row r="197" spans="1:4" x14ac:dyDescent="0.2">
      <c r="A197" s="56" t="s">
        <v>81</v>
      </c>
      <c r="B197" s="247"/>
      <c r="C197" s="252"/>
      <c r="D197" s="243"/>
    </row>
    <row r="198" spans="1:4" x14ac:dyDescent="0.2">
      <c r="A198" s="56" t="s">
        <v>83</v>
      </c>
      <c r="B198" s="247"/>
      <c r="C198" s="252"/>
      <c r="D198" s="243"/>
    </row>
    <row r="199" spans="1:4" x14ac:dyDescent="0.2">
      <c r="A199" s="53" t="s">
        <v>71</v>
      </c>
      <c r="B199" s="249">
        <v>5</v>
      </c>
      <c r="C199" s="253">
        <v>4</v>
      </c>
      <c r="D199" s="244">
        <v>9</v>
      </c>
    </row>
  </sheetData>
  <pageMargins left="0.7" right="0.7" top="0.75" bottom="0.75" header="0.3" footer="0.3"/>
  <pageSetup paperSize="9"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2</vt:i4>
      </vt:variant>
    </vt:vector>
  </HeadingPairs>
  <TitlesOfParts>
    <vt:vector size="13" baseType="lpstr">
      <vt:lpstr>Foglio1</vt:lpstr>
      <vt:lpstr>M53_A_P </vt:lpstr>
      <vt:lpstr>M53Integrato</vt:lpstr>
      <vt:lpstr>PeakHourGraph</vt:lpstr>
      <vt:lpstr>AnalisiPeak</vt:lpstr>
      <vt:lpstr>PeakIntervalGraph</vt:lpstr>
      <vt:lpstr>Foglio2</vt:lpstr>
      <vt:lpstr>SorgPivot_ORD</vt:lpstr>
      <vt:lpstr>Grafici_ORD</vt:lpstr>
      <vt:lpstr>Dati</vt:lpstr>
      <vt:lpstr>DatiMAD</vt:lpstr>
      <vt:lpstr>'M53_A_P '!Area_stampa</vt:lpstr>
      <vt:lpstr>M53Integrato!Area_stampa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788648</dc:creator>
  <cp:lastModifiedBy>CASELLA FEDERICO</cp:lastModifiedBy>
  <cp:lastPrinted>2021-04-09T12:19:12Z</cp:lastPrinted>
  <dcterms:created xsi:type="dcterms:W3CDTF">2009-03-25T14:34:26Z</dcterms:created>
  <dcterms:modified xsi:type="dcterms:W3CDTF">2021-11-30T08:50:51Z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610926-b11d-4bd1-8654-6c75deb69a31_Enabled">
    <vt:lpwstr>true</vt:lpwstr>
  </property>
  <property fmtid="{D5CDD505-2E9C-101B-9397-08002B2CF9AE}" pid="3" name="MSIP_Label_eb610926-b11d-4bd1-8654-6c75deb69a31_SetDate">
    <vt:lpwstr>2021-11-30T08:33:11Z</vt:lpwstr>
  </property>
  <property fmtid="{D5CDD505-2E9C-101B-9397-08002B2CF9AE}" pid="4" name="MSIP_Label_eb610926-b11d-4bd1-8654-6c75deb69a31_Method">
    <vt:lpwstr>Privileged</vt:lpwstr>
  </property>
  <property fmtid="{D5CDD505-2E9C-101B-9397-08002B2CF9AE}" pid="5" name="MSIP_Label_eb610926-b11d-4bd1-8654-6c75deb69a31_Name">
    <vt:lpwstr>Public without footer</vt:lpwstr>
  </property>
  <property fmtid="{D5CDD505-2E9C-101B-9397-08002B2CF9AE}" pid="6" name="MSIP_Label_eb610926-b11d-4bd1-8654-6c75deb69a31_SiteId">
    <vt:lpwstr>4c8a6547-459a-4b75-a3dc-f66efe3e9c4e</vt:lpwstr>
  </property>
  <property fmtid="{D5CDD505-2E9C-101B-9397-08002B2CF9AE}" pid="7" name="MSIP_Label_eb610926-b11d-4bd1-8654-6c75deb69a31_ActionId">
    <vt:lpwstr>56781cbd-e613-497f-850f-34d332301075</vt:lpwstr>
  </property>
  <property fmtid="{D5CDD505-2E9C-101B-9397-08002B2CF9AE}" pid="8" name="MSIP_Label_eb610926-b11d-4bd1-8654-6c75deb69a31_ContentBits">
    <vt:lpwstr>0</vt:lpwstr>
  </property>
</Properties>
</file>